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" sheetId="5" r:id="rId5"/>
    <sheet name="2017 рік" sheetId="6" r:id="rId6"/>
    <sheet name="2016 рік" sheetId="7" r:id="rId7"/>
  </sheets>
  <externalReferences>
    <externalReference r:id="rId10"/>
    <externalReference r:id="rId11"/>
  </externalReferences>
  <definedNames>
    <definedName name="_xlnm.Print_Area" localSheetId="1">'квітень'!$A$1:$X$109</definedName>
    <definedName name="_xlnm.Print_Area" localSheetId="0">'травень'!$A$1:$Z$110</definedName>
  </definedNames>
  <calcPr fullCalcOnLoad="1"/>
</workbook>
</file>

<file path=xl/sharedStrings.xml><?xml version="1.0" encoding="utf-8"?>
<sst xmlns="http://schemas.openxmlformats.org/spreadsheetml/2006/main" count="1284" uniqueCount="242">
  <si>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</si>
  <si>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</si>
  <si>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</si>
  <si>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</si>
  <si>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</si>
  <si>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</si>
  <si>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</si>
  <si>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</si>
  <si>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</si>
  <si>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</si>
  <si>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</si>
  <si>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</si>
  <si>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</si>
  <si>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</si>
  <si>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</si>
  <si>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</si>
  <si>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</si>
  <si>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</si>
  <si>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</si>
  <si>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</si>
  <si>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</si>
  <si>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</si>
  <si>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</si>
  <si>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</si>
  <si>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</si>
  <si>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</si>
  <si>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</si>
  <si>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</si>
  <si>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</si>
  <si>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</si>
  <si>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</si>
  <si>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</si>
  <si>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</si>
  <si>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</si>
  <si>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</si>
  <si>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</si>
  <si>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</si>
  <si>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</si>
  <si>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</si>
  <si>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</si>
  <si>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</si>
  <si>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</si>
  <si>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</si>
  <si>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</si>
  <si>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</si>
  <si>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</si>
  <si>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</si>
  <si>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</si>
  <si>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</si>
  <si>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</si>
  <si>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</si>
  <si>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</si>
  <si>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</si>
  <si>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</si>
  <si>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</si>
  <si>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</si>
  <si>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</si>
  <si>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</si>
  <si>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</si>
  <si>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</si>
  <si>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</si>
  <si>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</si>
  <si>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</si>
  <si>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</si>
  <si>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</si>
  <si>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</si>
  <si>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</si>
  <si>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</si>
  <si>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</si>
  <si>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</si>
  <si>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</si>
  <si>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</si>
  <si>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</si>
  <si>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</si>
  <si>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</si>
  <si>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</si>
  <si>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</si>
  <si>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</si>
  <si>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</si>
  <si>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</si>
  <si>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</si>
  <si>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</si>
  <si>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</si>
  <si>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</si>
  <si>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</si>
  <si>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</si>
  <si>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</si>
  <si>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</si>
  <si>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</si>
  <si>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</si>
  <si>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</si>
  <si>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</si>
  <si>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</si>
  <si>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</si>
  <si>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</si>
  <si>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</si>
  <si>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</si>
  <si>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</si>
  <si>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</si>
  <si>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</si>
  <si>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</si>
  <si>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</si>
  <si>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</si>
  <si>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</si>
  <si>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</si>
  <si>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</si>
  <si>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</si>
  <si>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</si>
  <si>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</si>
  <si>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</si>
  <si>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</si>
  <si>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</si>
  <si>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</si>
  <si>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</si>
  <si>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</si>
  <si>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</si>
  <si>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</si>
  <si>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</si>
  <si>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</si>
  <si>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</si>
  <si>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</si>
  <si>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</si>
  <si>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</si>
  <si>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</si>
  <si>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</si>
  <si>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</si>
  <si>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</si>
  <si>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</si>
  <si>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</si>
  <si>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</si>
  <si>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</si>
  <si>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</si>
  <si>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</si>
  <si>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</si>
  <si>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</si>
  <si>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</si>
  <si>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</si>
  <si>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</si>
  <si>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</si>
  <si>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</si>
  <si>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</si>
  <si>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</si>
  <si>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</si>
  <si>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</si>
  <si>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</si>
  <si>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</si>
  <si>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</si>
  <si>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</si>
  <si>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</si>
  <si>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</si>
  <si>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</si>
  <si>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</si>
  <si>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</si>
  <si>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</si>
  <si>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</si>
  <si>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</si>
  <si>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</si>
  <si>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</si>
  <si>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</si>
  <si>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</si>
  <si>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</si>
  <si>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</si>
  <si>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</si>
  <si>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</si>
  <si>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</si>
  <si>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</si>
  <si>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</si>
  <si>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</si>
  <si>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</si>
  <si>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</si>
  <si>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</si>
  <si>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</si>
  <si>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</si>
  <si>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</si>
  <si>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</si>
  <si>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</si>
  <si>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</si>
  <si>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</si>
  <si>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</si>
  <si>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</si>
  <si>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</si>
  <si>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</si>
  <si>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</si>
  <si>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</si>
  <si>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</si>
  <si>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</si>
  <si>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</si>
  <si>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</si>
  <si>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</si>
  <si>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</si>
  <si>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</si>
  <si>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</si>
  <si>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</si>
  <si>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</si>
  <si>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</si>
  <si>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</si>
  <si>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</si>
  <si>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</si>
  <si>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</si>
  <si>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</si>
  <si>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</si>
  <si>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</si>
  <si>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</si>
  <si>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</si>
  <si>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</si>
  <si>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</si>
  <si>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</si>
  <si>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</si>
  <si>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</si>
  <si>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</si>
  <si>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</si>
  <si>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</si>
  <si>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</si>
  <si>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</si>
  <si>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</si>
  <si>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</si>
  <si>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</si>
  <si>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</si>
  <si>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</si>
  <si>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</si>
  <si>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</si>
  <si>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</si>
  <si>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</si>
  <si>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</si>
  <si>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</si>
  <si>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</si>
  <si>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</si>
  <si>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</si>
  <si>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</si>
  <si>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</si>
  <si>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</si>
  <si>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</si>
  <si>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</si>
  <si>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</si>
  <si>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</si>
  <si>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</si>
  <si>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</si>
  <si>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</si>
  <si>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</si>
  <si>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</si>
  <si>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16.05.2018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</si>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</sst>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21">
        <row r="6">
          <cell r="G6">
            <v>1880</v>
          </cell>
        </row>
      </sheetData>
      <sheetData sheetId="45">
        <row r="6">
          <cell r="G6" t="str">
            <v>авансові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2"/>
  <sheetViews>
    <sheetView tabSelected="1" zoomScale="69" zoomScaleNormal="69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10" sqref="E11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235</v>
      </c>
      <c r="V3" s="502" t="s">
        <v>236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232</v>
      </c>
      <c r="G4" s="487" t="s">
        <v>31</v>
      </c>
      <c r="H4" s="475" t="s">
        <v>233</v>
      </c>
      <c r="I4" s="489" t="s">
        <v>234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241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600094.74</v>
      </c>
      <c r="G8" s="103">
        <f>G9+G15+G18+G19+G23+G17</f>
        <v>567461.3400000001</v>
      </c>
      <c r="H8" s="103">
        <f>G8-F8</f>
        <v>-32633.399999999907</v>
      </c>
      <c r="I8" s="210">
        <f aca="true" t="shared" si="0" ref="I8:I15">G8/F8</f>
        <v>0.9456195866672654</v>
      </c>
      <c r="J8" s="104">
        <f aca="true" t="shared" si="1" ref="J8:J52">G8-E8</f>
        <v>-1013172.46</v>
      </c>
      <c r="K8" s="156">
        <f aca="true" t="shared" si="2" ref="K8:K14">G8/E8</f>
        <v>0.35900873434441305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505095.97</v>
      </c>
      <c r="S8" s="103">
        <f aca="true" t="shared" si="5" ref="S8:S79">G8-R8</f>
        <v>62365.37000000011</v>
      </c>
      <c r="T8" s="143">
        <f aca="true" t="shared" si="6" ref="T8:T41">G8/R8</f>
        <v>1.1234723175478911</v>
      </c>
      <c r="U8" s="103">
        <f>U9+U15+U18+U19+U23+U17</f>
        <v>125271.39999999997</v>
      </c>
      <c r="V8" s="103">
        <f>V9+V15+V18+V19+V23+V17</f>
        <v>68758.96000000002</v>
      </c>
      <c r="W8" s="103">
        <f>V8-U8</f>
        <v>-56512.439999999944</v>
      </c>
      <c r="X8" s="143">
        <f aca="true" t="shared" si="7" ref="X8:X15">V8/U8</f>
        <v>0.5488799518485468</v>
      </c>
      <c r="Y8" s="199">
        <f aca="true" t="shared" si="8" ref="Y8:Y22">T8-Q8</f>
        <v>-0.06534409398323993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342289.04</v>
      </c>
      <c r="G9" s="106">
        <v>340062.53</v>
      </c>
      <c r="H9" s="102">
        <f>G9-F9</f>
        <v>-2226.509999999951</v>
      </c>
      <c r="I9" s="208">
        <f t="shared" si="0"/>
        <v>0.993495234320094</v>
      </c>
      <c r="J9" s="108">
        <f t="shared" si="1"/>
        <v>-616140.47</v>
      </c>
      <c r="K9" s="148">
        <f t="shared" si="2"/>
        <v>0.3556384261500958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281631.58</v>
      </c>
      <c r="S9" s="109">
        <f t="shared" si="5"/>
        <v>58430.95000000001</v>
      </c>
      <c r="T9" s="144">
        <f t="shared" si="6"/>
        <v>1.2074730042703308</v>
      </c>
      <c r="U9" s="107">
        <f>F9-квітень!F9</f>
        <v>71637.89999999997</v>
      </c>
      <c r="V9" s="110">
        <f>G9-квітень!G9</f>
        <v>41708.46000000002</v>
      </c>
      <c r="W9" s="111">
        <f>V9-U9</f>
        <v>-29929.439999999944</v>
      </c>
      <c r="X9" s="148">
        <f t="shared" si="7"/>
        <v>0.5822122089005964</v>
      </c>
      <c r="Y9" s="200">
        <f t="shared" si="8"/>
        <v>-0.025030387616826744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315213.7</v>
      </c>
      <c r="G10" s="94">
        <v>309486.42</v>
      </c>
      <c r="H10" s="71">
        <f aca="true" t="shared" si="9" ref="H10:H47">G10-F10</f>
        <v>-5727.280000000028</v>
      </c>
      <c r="I10" s="209">
        <f t="shared" si="0"/>
        <v>0.9818304851597502</v>
      </c>
      <c r="J10" s="72">
        <f t="shared" si="1"/>
        <v>-572316.5800000001</v>
      </c>
      <c r="K10" s="75">
        <f t="shared" si="2"/>
        <v>0.35097002391690657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257579.18</v>
      </c>
      <c r="S10" s="74">
        <f t="shared" si="5"/>
        <v>51907.23999999999</v>
      </c>
      <c r="T10" s="145">
        <f t="shared" si="6"/>
        <v>1.2015195482802608</v>
      </c>
      <c r="U10" s="73">
        <f>F10-квітень!F10</f>
        <v>66100</v>
      </c>
      <c r="V10" s="98">
        <f>G10-квітень!G10</f>
        <v>36885.46999999997</v>
      </c>
      <c r="W10" s="74">
        <f aca="true" t="shared" si="10" ref="W10:W52">V10-U10</f>
        <v>-29214.530000000028</v>
      </c>
      <c r="X10" s="75">
        <f t="shared" si="7"/>
        <v>0.5580252647503778</v>
      </c>
      <c r="Y10" s="198">
        <f t="shared" si="8"/>
        <v>-0.04063189634273012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18441.3</v>
      </c>
      <c r="G11" s="94">
        <v>18335.56</v>
      </c>
      <c r="H11" s="71">
        <f t="shared" si="9"/>
        <v>-105.73999999999796</v>
      </c>
      <c r="I11" s="209">
        <f t="shared" si="0"/>
        <v>0.9942661309126798</v>
      </c>
      <c r="J11" s="72">
        <f t="shared" si="1"/>
        <v>-31564.44</v>
      </c>
      <c r="K11" s="75">
        <f t="shared" si="2"/>
        <v>0.36744609218436874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2515.6600000000017</v>
      </c>
      <c r="T11" s="145">
        <f t="shared" si="6"/>
        <v>1.1590187042901663</v>
      </c>
      <c r="U11" s="73">
        <f>F11-квітень!F11</f>
        <v>3906.5999999999985</v>
      </c>
      <c r="V11" s="98">
        <f>G11-квітень!G11</f>
        <v>1856.420000000002</v>
      </c>
      <c r="W11" s="74">
        <f t="shared" si="10"/>
        <v>-2050.1799999999967</v>
      </c>
      <c r="X11" s="75">
        <f t="shared" si="7"/>
        <v>0.47520094199559787</v>
      </c>
      <c r="Y11" s="198">
        <f t="shared" si="8"/>
        <v>-0.014645770203329134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4096.41</v>
      </c>
      <c r="G12" s="94">
        <v>6604.3</v>
      </c>
      <c r="H12" s="71">
        <f t="shared" si="9"/>
        <v>2507.8900000000003</v>
      </c>
      <c r="I12" s="209">
        <f t="shared" si="0"/>
        <v>1.6122165505894186</v>
      </c>
      <c r="J12" s="72">
        <f t="shared" si="1"/>
        <v>-5395.7</v>
      </c>
      <c r="K12" s="75">
        <f t="shared" si="2"/>
        <v>0.5503583333333334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2862.04</v>
      </c>
      <c r="T12" s="145">
        <f t="shared" si="6"/>
        <v>1.7647891915580425</v>
      </c>
      <c r="U12" s="73">
        <f>F12-квітень!F12</f>
        <v>952</v>
      </c>
      <c r="V12" s="98">
        <f>G12-квітень!G12</f>
        <v>2614.77</v>
      </c>
      <c r="W12" s="74">
        <f t="shared" si="10"/>
        <v>1662.77</v>
      </c>
      <c r="X12" s="75">
        <f t="shared" si="7"/>
        <v>2.746607142857143</v>
      </c>
      <c r="Y12" s="198">
        <f t="shared" si="8"/>
        <v>0.7641345966772246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5328.64</v>
      </c>
      <c r="H13" s="71">
        <f t="shared" si="9"/>
        <v>1068.6400000000003</v>
      </c>
      <c r="I13" s="209">
        <f t="shared" si="0"/>
        <v>1.250854460093897</v>
      </c>
      <c r="J13" s="72">
        <f t="shared" si="1"/>
        <v>-6671.36</v>
      </c>
      <c r="K13" s="75">
        <f t="shared" si="2"/>
        <v>0.44405333333333336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1446.0500000000002</v>
      </c>
      <c r="T13" s="145">
        <f t="shared" si="6"/>
        <v>1.3724446825443841</v>
      </c>
      <c r="U13" s="73">
        <f>F13-квітень!F13</f>
        <v>646.3000000000002</v>
      </c>
      <c r="V13" s="98">
        <f>G13-квітень!G13</f>
        <v>351.8000000000002</v>
      </c>
      <c r="W13" s="74">
        <f t="shared" si="10"/>
        <v>-294.5</v>
      </c>
      <c r="X13" s="75">
        <f t="shared" si="7"/>
        <v>0.5443292588581156</v>
      </c>
      <c r="Y13" s="198">
        <f t="shared" si="8"/>
        <v>0.17684568246368104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665.31</v>
      </c>
      <c r="H15" s="102">
        <f t="shared" si="9"/>
        <v>300.30999999999995</v>
      </c>
      <c r="I15" s="208">
        <f t="shared" si="0"/>
        <v>1.822767123287671</v>
      </c>
      <c r="J15" s="108">
        <f t="shared" si="1"/>
        <v>-234.69000000000005</v>
      </c>
      <c r="K15" s="108">
        <f aca="true" t="shared" si="11" ref="K15:K23">G15/E15*100</f>
        <v>73.92333333333333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620.75</v>
      </c>
      <c r="T15" s="146">
        <f t="shared" si="6"/>
        <v>14.930655296229801</v>
      </c>
      <c r="U15" s="107">
        <f>F15-квітень!F15</f>
        <v>300</v>
      </c>
      <c r="V15" s="110">
        <f>G15-квітень!G15</f>
        <v>327.62999999999994</v>
      </c>
      <c r="W15" s="111">
        <f t="shared" si="10"/>
        <v>27.62999999999994</v>
      </c>
      <c r="X15" s="148">
        <f t="shared" si="7"/>
        <v>1.0920999999999998</v>
      </c>
      <c r="Y15" s="197">
        <f t="shared" si="8"/>
        <v>13.916696462958432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41122.06</v>
      </c>
      <c r="H19" s="102">
        <f t="shared" si="9"/>
        <v>-15140.940000000002</v>
      </c>
      <c r="I19" s="208">
        <f t="shared" si="12"/>
        <v>0.7308899276611627</v>
      </c>
      <c r="J19" s="108">
        <f t="shared" si="1"/>
        <v>-110605.94</v>
      </c>
      <c r="K19" s="108">
        <f t="shared" si="11"/>
        <v>27.102486027628387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-3873.029999999999</v>
      </c>
      <c r="T19" s="146">
        <f t="shared" si="6"/>
        <v>0.9139232747395327</v>
      </c>
      <c r="U19" s="107">
        <f>F19-квітень!F19</f>
        <v>11273</v>
      </c>
      <c r="V19" s="110">
        <f>G19-квітень!G19</f>
        <v>4046.8399999999965</v>
      </c>
      <c r="W19" s="111">
        <f t="shared" si="10"/>
        <v>-7226.1600000000035</v>
      </c>
      <c r="X19" s="148">
        <f t="shared" si="13"/>
        <v>0.3589851858422777</v>
      </c>
      <c r="Y19" s="197">
        <f t="shared" si="8"/>
        <v>-0.3302573387472578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17159.45</v>
      </c>
      <c r="H20" s="170">
        <f t="shared" si="9"/>
        <v>-4803.549999999999</v>
      </c>
      <c r="I20" s="211">
        <f t="shared" si="12"/>
        <v>0.7812889860219461</v>
      </c>
      <c r="J20" s="171">
        <f t="shared" si="1"/>
        <v>-49548.55</v>
      </c>
      <c r="K20" s="171">
        <f t="shared" si="11"/>
        <v>25.72322659950831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-8969.04</v>
      </c>
      <c r="T20" s="172">
        <f t="shared" si="6"/>
        <v>0.6567333206013819</v>
      </c>
      <c r="U20" s="136">
        <f>F20-квітень!F20</f>
        <v>4273</v>
      </c>
      <c r="V20" s="124">
        <f>G20-квітень!G20</f>
        <v>375.6800000000003</v>
      </c>
      <c r="W20" s="116">
        <f t="shared" si="10"/>
        <v>-3897.3199999999997</v>
      </c>
      <c r="X20" s="180">
        <f t="shared" si="13"/>
        <v>0.08791949450035111</v>
      </c>
      <c r="Y20" s="197">
        <f t="shared" si="8"/>
        <v>-0.4415857283387521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5047.57</v>
      </c>
      <c r="H21" s="170">
        <f t="shared" si="9"/>
        <v>-1452.4300000000003</v>
      </c>
      <c r="I21" s="211">
        <f t="shared" si="12"/>
        <v>0.7765492307692308</v>
      </c>
      <c r="J21" s="171">
        <f t="shared" si="1"/>
        <v>-10648.43</v>
      </c>
      <c r="K21" s="171">
        <f t="shared" si="11"/>
        <v>32.158320591233434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953.8799999999997</v>
      </c>
      <c r="T21" s="172">
        <f t="shared" si="6"/>
        <v>1.2330122701035007</v>
      </c>
      <c r="U21" s="136">
        <f>F21-квітень!F21</f>
        <v>1300</v>
      </c>
      <c r="V21" s="124">
        <f>G21-квітень!G21</f>
        <v>379.6799999999994</v>
      </c>
      <c r="W21" s="116">
        <f t="shared" si="10"/>
        <v>-920.3200000000006</v>
      </c>
      <c r="X21" s="180">
        <f t="shared" si="13"/>
        <v>0.292061538461538</v>
      </c>
      <c r="Y21" s="197">
        <f t="shared" si="8"/>
        <v>-0.019790292969632972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18915.03</v>
      </c>
      <c r="H22" s="170">
        <f t="shared" si="9"/>
        <v>-8884.970000000001</v>
      </c>
      <c r="I22" s="211">
        <f t="shared" si="12"/>
        <v>0.680396762589928</v>
      </c>
      <c r="J22" s="171">
        <f t="shared" si="1"/>
        <v>-50408.97</v>
      </c>
      <c r="K22" s="171">
        <f t="shared" si="11"/>
        <v>27.284966245456115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4142.109999999999</v>
      </c>
      <c r="T22" s="172">
        <f t="shared" si="6"/>
        <v>1.2803853266652767</v>
      </c>
      <c r="U22" s="136">
        <f>F22-квітень!F22</f>
        <v>5700</v>
      </c>
      <c r="V22" s="124">
        <f>G22-квітень!G22</f>
        <v>3291.4799999999996</v>
      </c>
      <c r="W22" s="116">
        <f t="shared" si="10"/>
        <v>-2408.5200000000004</v>
      </c>
      <c r="X22" s="180">
        <f t="shared" si="13"/>
        <v>0.5774526315789473</v>
      </c>
      <c r="Y22" s="197">
        <f t="shared" si="8"/>
        <v>-0.1435445999773961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201037.2</v>
      </c>
      <c r="G23" s="158">
        <v>185417.2</v>
      </c>
      <c r="H23" s="102">
        <f t="shared" si="9"/>
        <v>-15620</v>
      </c>
      <c r="I23" s="208">
        <f t="shared" si="12"/>
        <v>0.9223029369688794</v>
      </c>
      <c r="J23" s="108">
        <f t="shared" si="1"/>
        <v>-286149.99999999994</v>
      </c>
      <c r="K23" s="108">
        <f t="shared" si="11"/>
        <v>39.31935893760211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178305.79</v>
      </c>
      <c r="S23" s="111">
        <f t="shared" si="5"/>
        <v>7111.4100000000035</v>
      </c>
      <c r="T23" s="147">
        <f t="shared" si="6"/>
        <v>1.0398832253288017</v>
      </c>
      <c r="U23" s="107">
        <f>F23-квітень!F23</f>
        <v>42040</v>
      </c>
      <c r="V23" s="110">
        <f>G23-квітень!G23</f>
        <v>22676.03</v>
      </c>
      <c r="W23" s="111">
        <f t="shared" si="10"/>
        <v>-19363.97</v>
      </c>
      <c r="X23" s="148">
        <f t="shared" si="13"/>
        <v>0.5393917697431018</v>
      </c>
      <c r="Y23" s="197">
        <f>T23-Q23</f>
        <v>-0.05498832843589363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74222.16</v>
      </c>
      <c r="H24" s="102">
        <f t="shared" si="9"/>
        <v>-11480.850000000006</v>
      </c>
      <c r="I24" s="208">
        <f t="shared" si="12"/>
        <v>0.8660391274472157</v>
      </c>
      <c r="J24" s="108">
        <f t="shared" si="1"/>
        <v>-142619.84</v>
      </c>
      <c r="K24" s="148">
        <f aca="true" t="shared" si="14" ref="K24:K41">G24/E24</f>
        <v>0.34228682635282837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-7509.970000000001</v>
      </c>
      <c r="T24" s="147">
        <f t="shared" si="6"/>
        <v>0.9081148380691901</v>
      </c>
      <c r="U24" s="107">
        <f>F24-квітень!F24</f>
        <v>15913</v>
      </c>
      <c r="V24" s="110">
        <f>G24-квітень!G24</f>
        <v>2862.300000000003</v>
      </c>
      <c r="W24" s="111">
        <f t="shared" si="10"/>
        <v>-13050.699999999997</v>
      </c>
      <c r="X24" s="148">
        <f t="shared" si="13"/>
        <v>0.17987180292842347</v>
      </c>
      <c r="Y24" s="197">
        <f aca="true" t="shared" si="15" ref="Y24:Y100">T24-Q24</f>
        <v>-0.1382632067631886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12771.44</v>
      </c>
      <c r="H25" s="170">
        <f t="shared" si="9"/>
        <v>907.9400000000005</v>
      </c>
      <c r="I25" s="211">
        <f t="shared" si="12"/>
        <v>1.0765322206768662</v>
      </c>
      <c r="J25" s="171">
        <f t="shared" si="1"/>
        <v>-16012.56</v>
      </c>
      <c r="K25" s="180">
        <f t="shared" si="14"/>
        <v>0.4436992773763202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2635.3999999999996</v>
      </c>
      <c r="T25" s="152">
        <f t="shared" si="6"/>
        <v>1.2600029202726113</v>
      </c>
      <c r="U25" s="136">
        <f>F25-квітень!F25</f>
        <v>627</v>
      </c>
      <c r="V25" s="124">
        <f>G25-квітень!G25</f>
        <v>204.32999999999993</v>
      </c>
      <c r="W25" s="116">
        <f t="shared" si="10"/>
        <v>-422.6700000000001</v>
      </c>
      <c r="X25" s="180">
        <f t="shared" si="13"/>
        <v>0.3258851674641147</v>
      </c>
      <c r="Y25" s="197">
        <f t="shared" si="15"/>
        <v>0.12740597431807266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748.03</v>
      </c>
      <c r="H26" s="158">
        <f t="shared" si="9"/>
        <v>455.41999999999996</v>
      </c>
      <c r="I26" s="212">
        <f t="shared" si="12"/>
        <v>2.556406137862684</v>
      </c>
      <c r="J26" s="176">
        <f t="shared" si="1"/>
        <v>-773.97</v>
      </c>
      <c r="K26" s="191">
        <f t="shared" si="14"/>
        <v>0.4914783180026281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550.76</v>
      </c>
      <c r="T26" s="162">
        <f t="shared" si="6"/>
        <v>3.791909565570031</v>
      </c>
      <c r="U26" s="167">
        <f>F26-квітень!F26</f>
        <v>12</v>
      </c>
      <c r="V26" s="167">
        <f>G26-квітень!G26</f>
        <v>49.74000000000001</v>
      </c>
      <c r="W26" s="176">
        <f t="shared" si="10"/>
        <v>37.74000000000001</v>
      </c>
      <c r="X26" s="191">
        <f t="shared" si="13"/>
        <v>4.1450000000000005</v>
      </c>
      <c r="Y26" s="197">
        <f t="shared" si="15"/>
        <v>2.7858879777480476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12023.42</v>
      </c>
      <c r="H27" s="158">
        <f t="shared" si="9"/>
        <v>452.53000000000065</v>
      </c>
      <c r="I27" s="212">
        <f t="shared" si="12"/>
        <v>1.0391093511389358</v>
      </c>
      <c r="J27" s="176">
        <f t="shared" si="1"/>
        <v>-15238.58</v>
      </c>
      <c r="K27" s="191">
        <f t="shared" si="14"/>
        <v>0.44103220600102705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2084.6500000000015</v>
      </c>
      <c r="T27" s="162">
        <f t="shared" si="6"/>
        <v>1.209749294932874</v>
      </c>
      <c r="U27" s="167">
        <f>F27-квітень!F27</f>
        <v>615</v>
      </c>
      <c r="V27" s="167">
        <f>G27-квітень!G27</f>
        <v>154.60000000000036</v>
      </c>
      <c r="W27" s="176">
        <f t="shared" si="10"/>
        <v>-460.39999999999964</v>
      </c>
      <c r="X27" s="191">
        <f t="shared" si="13"/>
        <v>0.2513821138211388</v>
      </c>
      <c r="Y27" s="197">
        <f t="shared" si="15"/>
        <v>0.06914092584134424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169.16</v>
      </c>
      <c r="H28" s="218">
        <f t="shared" si="9"/>
        <v>31.359999999999985</v>
      </c>
      <c r="I28" s="220">
        <f t="shared" si="12"/>
        <v>1.227576197387518</v>
      </c>
      <c r="J28" s="221">
        <f t="shared" si="1"/>
        <v>-146.84</v>
      </c>
      <c r="K28" s="222">
        <f t="shared" si="14"/>
        <v>0.5353164556962026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4.819999999999993</v>
      </c>
      <c r="T28" s="222">
        <f t="shared" si="6"/>
        <v>1.0293294389679932</v>
      </c>
      <c r="U28" s="206">
        <f>F28-квітень!F28</f>
        <v>5</v>
      </c>
      <c r="V28" s="206">
        <f>G28-квітень!G28</f>
        <v>1.2700000000000102</v>
      </c>
      <c r="W28" s="221">
        <f t="shared" si="10"/>
        <v>-3.7299999999999898</v>
      </c>
      <c r="X28" s="222">
        <f t="shared" si="13"/>
        <v>0.25400000000000206</v>
      </c>
      <c r="Y28" s="465">
        <f t="shared" si="15"/>
        <v>-0.11597156498257033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578.87</v>
      </c>
      <c r="H29" s="218">
        <f t="shared" si="9"/>
        <v>424.06</v>
      </c>
      <c r="I29" s="220">
        <f t="shared" si="12"/>
        <v>3.739228731994057</v>
      </c>
      <c r="J29" s="221">
        <f t="shared" si="1"/>
        <v>-627.13</v>
      </c>
      <c r="K29" s="222">
        <f t="shared" si="14"/>
        <v>0.4799917081260365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545.94</v>
      </c>
      <c r="T29" s="222">
        <f t="shared" si="6"/>
        <v>17.578803522623748</v>
      </c>
      <c r="U29" s="206">
        <f>F29-квітень!F29</f>
        <v>7</v>
      </c>
      <c r="V29" s="206">
        <f>G29-квітень!G29</f>
        <v>48.47000000000003</v>
      </c>
      <c r="W29" s="221">
        <f t="shared" si="10"/>
        <v>41.47000000000003</v>
      </c>
      <c r="X29" s="222">
        <f t="shared" si="13"/>
        <v>6.924285714285718</v>
      </c>
      <c r="Y29" s="465">
        <f t="shared" si="15"/>
        <v>16.603848389961943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643.98</v>
      </c>
      <c r="H30" s="218">
        <f t="shared" si="9"/>
        <v>298.89000000000004</v>
      </c>
      <c r="I30" s="220">
        <f t="shared" si="12"/>
        <v>1.8661218812483702</v>
      </c>
      <c r="J30" s="221">
        <f t="shared" si="1"/>
        <v>-1711.02</v>
      </c>
      <c r="K30" s="222">
        <f t="shared" si="14"/>
        <v>0.2734522292993631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553.6</v>
      </c>
      <c r="T30" s="222">
        <f t="shared" si="6"/>
        <v>7.125248948882497</v>
      </c>
      <c r="U30" s="206">
        <f>F30-квітень!F30</f>
        <v>15</v>
      </c>
      <c r="V30" s="206">
        <f>G30-квітень!G30</f>
        <v>41.25999999999999</v>
      </c>
      <c r="W30" s="221">
        <f t="shared" si="10"/>
        <v>26.25999999999999</v>
      </c>
      <c r="X30" s="222">
        <f t="shared" si="13"/>
        <v>2.750666666666666</v>
      </c>
      <c r="Y30" s="465">
        <f t="shared" si="15"/>
        <v>6.064557585297315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11379.44</v>
      </c>
      <c r="H31" s="218">
        <f t="shared" si="9"/>
        <v>153.64000000000124</v>
      </c>
      <c r="I31" s="220">
        <f t="shared" si="12"/>
        <v>1.0136863297047873</v>
      </c>
      <c r="J31" s="221">
        <f t="shared" si="1"/>
        <v>-13527.56</v>
      </c>
      <c r="K31" s="222">
        <f t="shared" si="14"/>
        <v>0.45687718312121095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1531.050000000001</v>
      </c>
      <c r="T31" s="222">
        <f t="shared" si="6"/>
        <v>1.1554619587567105</v>
      </c>
      <c r="U31" s="206">
        <f>F31-квітень!F31</f>
        <v>600</v>
      </c>
      <c r="V31" s="206">
        <f>G31-квітень!G31</f>
        <v>113.34000000000015</v>
      </c>
      <c r="W31" s="221"/>
      <c r="X31" s="222">
        <f t="shared" si="13"/>
        <v>0.18890000000000023</v>
      </c>
      <c r="Y31" s="465">
        <f t="shared" si="15"/>
        <v>0.006669673519339447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493.46</v>
      </c>
      <c r="H32" s="170">
        <f t="shared" si="9"/>
        <v>319.42999999999995</v>
      </c>
      <c r="I32" s="211">
        <f t="shared" si="12"/>
        <v>2.8354881342297302</v>
      </c>
      <c r="J32" s="171">
        <f t="shared" si="1"/>
        <v>211.45999999999998</v>
      </c>
      <c r="K32" s="180">
        <f t="shared" si="14"/>
        <v>1.7498581560283688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538.9399999999999</v>
      </c>
      <c r="T32" s="150">
        <f t="shared" si="6"/>
        <v>-10.850043975373792</v>
      </c>
      <c r="U32" s="136">
        <f>F32-квітень!F32</f>
        <v>2</v>
      </c>
      <c r="V32" s="124">
        <f>G32-квітень!G32</f>
        <v>32.22999999999996</v>
      </c>
      <c r="W32" s="116">
        <f t="shared" si="10"/>
        <v>30.22999999999996</v>
      </c>
      <c r="X32" s="180">
        <f t="shared" si="13"/>
        <v>16.11499999999998</v>
      </c>
      <c r="Y32" s="198">
        <f t="shared" si="15"/>
        <v>-11.2870771093043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153.57</v>
      </c>
      <c r="H33" s="71">
        <f t="shared" si="9"/>
        <v>125.72</v>
      </c>
      <c r="I33" s="209">
        <f t="shared" si="12"/>
        <v>5.514183123877917</v>
      </c>
      <c r="J33" s="72">
        <f t="shared" si="1"/>
        <v>53.56999999999999</v>
      </c>
      <c r="K33" s="75">
        <f t="shared" si="14"/>
        <v>1.5356999999999998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346.97</v>
      </c>
      <c r="T33" s="75">
        <f t="shared" si="6"/>
        <v>-0.7940537745604963</v>
      </c>
      <c r="U33" s="73">
        <f>F33-квітень!F33</f>
        <v>0</v>
      </c>
      <c r="V33" s="98">
        <f>G33-квітень!G33</f>
        <v>32.22999999999999</v>
      </c>
      <c r="W33" s="74">
        <f t="shared" si="10"/>
        <v>32.22999999999999</v>
      </c>
      <c r="X33" s="75" t="e">
        <f t="shared" si="13"/>
        <v>#DIV/0!</v>
      </c>
      <c r="Y33" s="465">
        <f t="shared" si="15"/>
        <v>-1.208372634354994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339.89</v>
      </c>
      <c r="H34" s="71">
        <f t="shared" si="9"/>
        <v>193.70999999999998</v>
      </c>
      <c r="I34" s="209">
        <f t="shared" si="12"/>
        <v>2.325147078943768</v>
      </c>
      <c r="J34" s="72">
        <f t="shared" si="1"/>
        <v>157.89</v>
      </c>
      <c r="K34" s="75">
        <f t="shared" si="14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6"/>
        <v>2.2977961060032452</v>
      </c>
      <c r="U34" s="73">
        <f>F34-квітень!F34</f>
        <v>2</v>
      </c>
      <c r="V34" s="98">
        <f>G34-квітень!G34</f>
        <v>0</v>
      </c>
      <c r="W34" s="74"/>
      <c r="X34" s="75">
        <f t="shared" si="13"/>
        <v>0</v>
      </c>
      <c r="Y34" s="465">
        <f t="shared" si="15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60957.26</v>
      </c>
      <c r="H35" s="102">
        <f t="shared" si="9"/>
        <v>-12708.220000000008</v>
      </c>
      <c r="I35" s="211">
        <f t="shared" si="12"/>
        <v>0.8274874473091058</v>
      </c>
      <c r="J35" s="171">
        <f t="shared" si="1"/>
        <v>-126818.73999999999</v>
      </c>
      <c r="K35" s="180">
        <f t="shared" si="14"/>
        <v>0.324627534935242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-10684.310000000005</v>
      </c>
      <c r="T35" s="149">
        <f t="shared" si="6"/>
        <v>0.850864379437804</v>
      </c>
      <c r="U35" s="136">
        <f>F35-квітень!F35</f>
        <v>15284.000000000007</v>
      </c>
      <c r="V35" s="124">
        <f>G35-квітень!G35</f>
        <v>2625.7400000000052</v>
      </c>
      <c r="W35" s="116">
        <f t="shared" si="10"/>
        <v>-12658.260000000002</v>
      </c>
      <c r="X35" s="180">
        <f t="shared" si="13"/>
        <v>0.1717966500915993</v>
      </c>
      <c r="Y35" s="198">
        <f t="shared" si="15"/>
        <v>-0.1855894004894153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18624.75</v>
      </c>
      <c r="H36" s="158">
        <f t="shared" si="9"/>
        <v>-5654.480000000003</v>
      </c>
      <c r="I36" s="212">
        <f t="shared" si="12"/>
        <v>0.7671062879671224</v>
      </c>
      <c r="J36" s="176">
        <f t="shared" si="1"/>
        <v>-42065.25</v>
      </c>
      <c r="K36" s="191">
        <f t="shared" si="14"/>
        <v>0.3068833415719229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-5526.490000000002</v>
      </c>
      <c r="T36" s="162">
        <f t="shared" si="6"/>
        <v>0.7711715837364872</v>
      </c>
      <c r="U36" s="167">
        <f>F36-квітень!F36</f>
        <v>4984</v>
      </c>
      <c r="V36" s="167">
        <f>G36-квітень!G36</f>
        <v>628.8400000000001</v>
      </c>
      <c r="W36" s="176">
        <f t="shared" si="10"/>
        <v>-4355.16</v>
      </c>
      <c r="X36" s="191">
        <f aca="true" t="shared" si="17" ref="X36:X41">V36/U36*100</f>
        <v>12.61717495987159</v>
      </c>
      <c r="Y36" s="197">
        <f t="shared" si="15"/>
        <v>-0.2643405622459851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42332.51</v>
      </c>
      <c r="H37" s="158">
        <f t="shared" si="9"/>
        <v>-7053.739999999998</v>
      </c>
      <c r="I37" s="212">
        <f t="shared" si="12"/>
        <v>0.8571719861297427</v>
      </c>
      <c r="J37" s="176">
        <f t="shared" si="1"/>
        <v>-84753.48999999999</v>
      </c>
      <c r="K37" s="191">
        <f t="shared" si="14"/>
        <v>0.3331012857435123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-5157.719999999994</v>
      </c>
      <c r="T37" s="162">
        <f t="shared" si="6"/>
        <v>0.8913940825302384</v>
      </c>
      <c r="U37" s="167">
        <f>F37-квітень!F37</f>
        <v>10300</v>
      </c>
      <c r="V37" s="167">
        <f>G37-квітень!G37</f>
        <v>1996.9000000000015</v>
      </c>
      <c r="W37" s="176">
        <f t="shared" si="10"/>
        <v>-8303.099999999999</v>
      </c>
      <c r="X37" s="191">
        <f>V37/U37</f>
        <v>0.19387378640776712</v>
      </c>
      <c r="Y37" s="197">
        <f t="shared" si="15"/>
        <v>-0.14550997973393875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18236.43</v>
      </c>
      <c r="H38" s="218">
        <f t="shared" si="9"/>
        <v>-4947.970000000001</v>
      </c>
      <c r="I38" s="220">
        <f t="shared" si="12"/>
        <v>0.786581925777678</v>
      </c>
      <c r="J38" s="221">
        <f t="shared" si="1"/>
        <v>-39053.57</v>
      </c>
      <c r="K38" s="222">
        <f t="shared" si="14"/>
        <v>0.31831785651946237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-5309.380000000001</v>
      </c>
      <c r="T38" s="222">
        <f t="shared" si="6"/>
        <v>0.7745085006631753</v>
      </c>
      <c r="U38" s="206">
        <f>F38-квітень!F38</f>
        <v>4700</v>
      </c>
      <c r="V38" s="206">
        <f>G38-квітень!G38</f>
        <v>583.8199999999997</v>
      </c>
      <c r="W38" s="221">
        <f t="shared" si="10"/>
        <v>-4116.18</v>
      </c>
      <c r="X38" s="222">
        <f t="shared" si="17"/>
        <v>12.421702127659568</v>
      </c>
      <c r="Y38" s="465">
        <f t="shared" si="15"/>
        <v>-0.2624851481353674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35331.89</v>
      </c>
      <c r="H39" s="218">
        <f t="shared" si="9"/>
        <v>-6261.559999999998</v>
      </c>
      <c r="I39" s="220">
        <f t="shared" si="12"/>
        <v>0.84945802764618</v>
      </c>
      <c r="J39" s="221">
        <f t="shared" si="1"/>
        <v>-70654.11</v>
      </c>
      <c r="K39" s="222">
        <f t="shared" si="14"/>
        <v>0.3333637461551526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-4159.57</v>
      </c>
      <c r="T39" s="222">
        <f t="shared" si="6"/>
        <v>0.8946716581255796</v>
      </c>
      <c r="U39" s="206">
        <f>F39-квітень!F39</f>
        <v>8600</v>
      </c>
      <c r="V39" s="206">
        <f>G39-квітень!G39</f>
        <v>1424.6100000000006</v>
      </c>
      <c r="W39" s="221">
        <f t="shared" si="10"/>
        <v>-7175.389999999999</v>
      </c>
      <c r="X39" s="222">
        <f t="shared" si="17"/>
        <v>16.56523255813954</v>
      </c>
      <c r="Y39" s="465">
        <f t="shared" si="15"/>
        <v>-0.14241039030374303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388.32</v>
      </c>
      <c r="H40" s="218">
        <f t="shared" si="9"/>
        <v>-706.51</v>
      </c>
      <c r="I40" s="220">
        <f t="shared" si="12"/>
        <v>0.3546852022688454</v>
      </c>
      <c r="J40" s="221">
        <f t="shared" si="1"/>
        <v>-3011.68</v>
      </c>
      <c r="K40" s="222">
        <f t="shared" si="14"/>
        <v>0.11421176470588235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-217.10999999999996</v>
      </c>
      <c r="T40" s="222">
        <f t="shared" si="6"/>
        <v>0.6413953718844458</v>
      </c>
      <c r="U40" s="206">
        <f>F40-квітень!F40</f>
        <v>283.9999999999999</v>
      </c>
      <c r="V40" s="206">
        <f>G40-квітень!G40</f>
        <v>45.01999999999998</v>
      </c>
      <c r="W40" s="221">
        <f t="shared" si="10"/>
        <v>-238.9799999999999</v>
      </c>
      <c r="X40" s="222">
        <f t="shared" si="17"/>
        <v>15.852112676056338</v>
      </c>
      <c r="Y40" s="465">
        <f t="shared" si="15"/>
        <v>-0.36977508766278766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7000.62</v>
      </c>
      <c r="H41" s="218">
        <f t="shared" si="9"/>
        <v>-792.1800000000003</v>
      </c>
      <c r="I41" s="220">
        <f t="shared" si="12"/>
        <v>0.8983446258084385</v>
      </c>
      <c r="J41" s="221">
        <f t="shared" si="1"/>
        <v>-14099.380000000001</v>
      </c>
      <c r="K41" s="222">
        <f t="shared" si="14"/>
        <v>0.3317829383886256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-998.1500000000005</v>
      </c>
      <c r="T41" s="222">
        <f t="shared" si="6"/>
        <v>0.8752120638548176</v>
      </c>
      <c r="U41" s="206">
        <f>F41-квітень!F41</f>
        <v>1700</v>
      </c>
      <c r="V41" s="206">
        <f>G41-квітень!G41</f>
        <v>572.29</v>
      </c>
      <c r="W41" s="221">
        <f t="shared" si="10"/>
        <v>-1127.71</v>
      </c>
      <c r="X41" s="222">
        <f t="shared" si="17"/>
        <v>33.66411764705882</v>
      </c>
      <c r="Y41" s="465">
        <f t="shared" si="15"/>
        <v>-0.16079889134728298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75.52</v>
      </c>
      <c r="H43" s="102">
        <f t="shared" si="9"/>
        <v>-1.9100000000000108</v>
      </c>
      <c r="I43" s="208">
        <f>G43/F43</f>
        <v>0.9753325584398811</v>
      </c>
      <c r="J43" s="108">
        <f t="shared" si="1"/>
        <v>-98.88000000000001</v>
      </c>
      <c r="K43" s="148">
        <f>G43/E43</f>
        <v>0.4330275229357798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0.28999999999999204</v>
      </c>
      <c r="T43" s="148">
        <f aca="true" t="shared" si="18" ref="T43:T51">G43/R43</f>
        <v>1.0038548451415659</v>
      </c>
      <c r="U43" s="107">
        <f>F43-квітень!F43</f>
        <v>27.000000000000007</v>
      </c>
      <c r="V43" s="110">
        <f>G43-квітень!G43</f>
        <v>7.560000000000002</v>
      </c>
      <c r="W43" s="111">
        <f t="shared" si="10"/>
        <v>-19.440000000000005</v>
      </c>
      <c r="X43" s="148">
        <f>V43/U43</f>
        <v>0.28</v>
      </c>
      <c r="Y43" s="466">
        <f t="shared" si="15"/>
        <v>-0.10824820293903614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58.26</v>
      </c>
      <c r="H44" s="71">
        <f t="shared" si="9"/>
        <v>10.36</v>
      </c>
      <c r="I44" s="209">
        <f>G44/F44</f>
        <v>1.2162839248434238</v>
      </c>
      <c r="J44" s="72">
        <f t="shared" si="1"/>
        <v>-42.64000000000001</v>
      </c>
      <c r="K44" s="75">
        <f>G44/E44</f>
        <v>0.5774033696729435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14</v>
      </c>
      <c r="T44" s="75">
        <f t="shared" si="18"/>
        <v>1.316312697695436</v>
      </c>
      <c r="U44" s="73">
        <f>F44-квітень!F44</f>
        <v>17</v>
      </c>
      <c r="V44" s="98">
        <f>G44-квітень!G44</f>
        <v>2.210000000000001</v>
      </c>
      <c r="W44" s="74">
        <f t="shared" si="10"/>
        <v>-14.79</v>
      </c>
      <c r="X44" s="75">
        <f>V44/U44</f>
        <v>0.13000000000000006</v>
      </c>
      <c r="Y44" s="465">
        <f t="shared" si="15"/>
        <v>0.25577033906604774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17.26</v>
      </c>
      <c r="H45" s="71">
        <f t="shared" si="9"/>
        <v>-12.27</v>
      </c>
      <c r="I45" s="209">
        <f>G45/F45</f>
        <v>0.5844903487978328</v>
      </c>
      <c r="J45" s="72">
        <f t="shared" si="1"/>
        <v>-56.239999999999995</v>
      </c>
      <c r="K45" s="75">
        <f>G45/E45</f>
        <v>0.23482993197278915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-13.709999999999997</v>
      </c>
      <c r="T45" s="75">
        <f t="shared" si="18"/>
        <v>0.5573135292218276</v>
      </c>
      <c r="U45" s="73">
        <f>F45-квітень!F45</f>
        <v>10</v>
      </c>
      <c r="V45" s="98">
        <f>G45-квітень!G45</f>
        <v>5.350000000000001</v>
      </c>
      <c r="W45" s="74">
        <f t="shared" si="10"/>
        <v>-4.649999999999999</v>
      </c>
      <c r="X45" s="75">
        <f>V45/U45</f>
        <v>0.5350000000000001</v>
      </c>
      <c r="Y45" s="465">
        <f t="shared" si="15"/>
        <v>-0.6343207120233085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25.59</v>
      </c>
      <c r="T46" s="148">
        <f t="shared" si="18"/>
        <v>0.04407919312663429</v>
      </c>
      <c r="U46" s="107">
        <f>F46-квітень!F46</f>
        <v>0</v>
      </c>
      <c r="V46" s="110">
        <f>G46-квітень!G46</f>
        <v>0</v>
      </c>
      <c r="W46" s="111">
        <f t="shared" si="10"/>
        <v>0</v>
      </c>
      <c r="X46" s="148"/>
      <c r="Y46" s="197">
        <f t="shared" si="15"/>
        <v>0.04407919312663429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115256.76</v>
      </c>
      <c r="G47" s="113">
        <v>111120.7</v>
      </c>
      <c r="H47" s="102">
        <f t="shared" si="9"/>
        <v>-4136.059999999998</v>
      </c>
      <c r="I47" s="208">
        <f>G47/F47</f>
        <v>0.9641143825316624</v>
      </c>
      <c r="J47" s="108">
        <f t="shared" si="1"/>
        <v>-143430.09999999998</v>
      </c>
      <c r="K47" s="148">
        <f>G47/E47</f>
        <v>0.4365364398776197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96524.99</v>
      </c>
      <c r="S47" s="123">
        <f t="shared" si="5"/>
        <v>14595.709999999992</v>
      </c>
      <c r="T47" s="160">
        <f t="shared" si="18"/>
        <v>1.151211722477257</v>
      </c>
      <c r="U47" s="107">
        <f>F47-квітень!F47</f>
        <v>26100</v>
      </c>
      <c r="V47" s="110">
        <f>G47-квітень!G47</f>
        <v>19806.160000000003</v>
      </c>
      <c r="W47" s="111">
        <f t="shared" si="10"/>
        <v>-6293.8399999999965</v>
      </c>
      <c r="X47" s="148">
        <f>V47/U47</f>
        <v>0.758856704980843</v>
      </c>
      <c r="Y47" s="197">
        <f t="shared" si="15"/>
        <v>0.011610087992352858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21647.28</v>
      </c>
      <c r="H49" s="71">
        <f>G49-F49</f>
        <v>-3836.59</v>
      </c>
      <c r="I49" s="209">
        <f>G49/F49</f>
        <v>0.8494502601057061</v>
      </c>
      <c r="J49" s="72">
        <f t="shared" si="1"/>
        <v>-34067.72</v>
      </c>
      <c r="K49" s="75">
        <f>G49/E49</f>
        <v>0.3885359418468994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2385.59</v>
      </c>
      <c r="T49" s="153">
        <f t="shared" si="18"/>
        <v>1.123851541583319</v>
      </c>
      <c r="U49" s="73">
        <f>F49-квітень!F49</f>
        <v>6500</v>
      </c>
      <c r="V49" s="98">
        <f>G49-квітень!G49</f>
        <v>3724.119999999999</v>
      </c>
      <c r="W49" s="74">
        <f t="shared" si="10"/>
        <v>-2775.880000000001</v>
      </c>
      <c r="X49" s="75">
        <f>V49/U49</f>
        <v>0.5729415384615383</v>
      </c>
      <c r="Y49" s="197">
        <f t="shared" si="15"/>
        <v>-0.11342536993900132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89740.49</v>
      </c>
      <c r="G50" s="94">
        <v>89441.01</v>
      </c>
      <c r="H50" s="71">
        <f>G50-F50</f>
        <v>-299.4800000000105</v>
      </c>
      <c r="I50" s="209">
        <f>G50/F50</f>
        <v>0.9966628218767246</v>
      </c>
      <c r="J50" s="72">
        <f t="shared" si="1"/>
        <v>-109313.99</v>
      </c>
      <c r="K50" s="75">
        <f>G50/E50</f>
        <v>0.45000633946315816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77240.19</v>
      </c>
      <c r="S50" s="85">
        <f t="shared" si="5"/>
        <v>12200.819999999992</v>
      </c>
      <c r="T50" s="153">
        <f t="shared" si="18"/>
        <v>1.157959476795694</v>
      </c>
      <c r="U50" s="73">
        <f>F50-квітень!F50</f>
        <v>19600</v>
      </c>
      <c r="V50" s="98">
        <f>G50-квітень!G50</f>
        <v>16082.039999999994</v>
      </c>
      <c r="W50" s="74">
        <f t="shared" si="10"/>
        <v>-3517.9600000000064</v>
      </c>
      <c r="X50" s="75">
        <f>V50/U50</f>
        <v>0.8205122448979588</v>
      </c>
      <c r="Y50" s="197">
        <f t="shared" si="15"/>
        <v>0.043051009740284085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47248.9</v>
      </c>
      <c r="F53" s="103">
        <f>F54+F55+F56+F57+F58+F60+F62+F63+F64+F65+F66+F71+F72+F76+F59+F61+F77</f>
        <v>19247.91</v>
      </c>
      <c r="G53" s="103">
        <f>G54+G55+G56+G57+G58+G60+G62+G63+G64+G65+G66+G71+G72+G76+G59+G61+G77</f>
        <v>20332.58</v>
      </c>
      <c r="H53" s="315">
        <f aca="true" t="shared" si="19" ref="H53:H79">G53-F53</f>
        <v>1084.670000000002</v>
      </c>
      <c r="I53" s="143">
        <f aca="true" t="shared" si="20" ref="I53:I72">G53/F53</f>
        <v>1.0563526117900595</v>
      </c>
      <c r="J53" s="104">
        <f>G53-E53</f>
        <v>-26916.32</v>
      </c>
      <c r="K53" s="156">
        <f aca="true" t="shared" si="21" ref="K53:K72">G53/E53</f>
        <v>0.4303291716844202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27355.12</v>
      </c>
      <c r="S53" s="103">
        <f t="shared" si="5"/>
        <v>-7022.539999999997</v>
      </c>
      <c r="T53" s="143">
        <f>G53/R53</f>
        <v>0.7432824275674902</v>
      </c>
      <c r="U53" s="103">
        <f>U54+U55+U56+U57+U58+U60+U62+U63+U64+U65+U66+U71+U72+U76+U59+U61+U77</f>
        <v>4857.360000000001</v>
      </c>
      <c r="V53" s="103">
        <f>V54+V55+V56+V57+V58+V60+V62+V63+V64+V65+V66+V71+V72+V76+V59+V61+V77</f>
        <v>4196.790000000002</v>
      </c>
      <c r="W53" s="467">
        <f aca="true" t="shared" si="22" ref="W53:W79">V53-U53</f>
        <v>-660.5699999999988</v>
      </c>
      <c r="X53" s="143">
        <f>V53/U53</f>
        <v>0.8640063738326995</v>
      </c>
      <c r="Y53" s="197">
        <f t="shared" si="15"/>
        <v>0.062275903877568206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1106.11</v>
      </c>
      <c r="G54" s="106">
        <v>636.3</v>
      </c>
      <c r="H54" s="102">
        <f t="shared" si="19"/>
        <v>-469.80999999999995</v>
      </c>
      <c r="I54" s="213">
        <f t="shared" si="20"/>
        <v>0.5752592418475558</v>
      </c>
      <c r="J54" s="115">
        <f>G54-E54</f>
        <v>-2013.7</v>
      </c>
      <c r="K54" s="155">
        <f t="shared" si="21"/>
        <v>0.2401132075471698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-1568.47</v>
      </c>
      <c r="T54" s="155">
        <f>G54/R54</f>
        <v>0.28860153213260337</v>
      </c>
      <c r="U54" s="107">
        <f>F54-квітень!F54</f>
        <v>1100</v>
      </c>
      <c r="V54" s="110">
        <f>G54-квітень!G54</f>
        <v>577.39</v>
      </c>
      <c r="W54" s="111">
        <f t="shared" si="22"/>
        <v>-522.61</v>
      </c>
      <c r="X54" s="155">
        <f>V54/U54</f>
        <v>0.5249</v>
      </c>
      <c r="Y54" s="197">
        <f t="shared" si="15"/>
        <v>-0.7174881579158408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1500.08</v>
      </c>
      <c r="G55" s="106">
        <v>3366.37</v>
      </c>
      <c r="H55" s="102">
        <f t="shared" si="19"/>
        <v>1866.29</v>
      </c>
      <c r="I55" s="213">
        <f t="shared" si="20"/>
        <v>2.2441269798944057</v>
      </c>
      <c r="J55" s="115">
        <f aca="true" t="shared" si="23" ref="J55:J79">G55-E55</f>
        <v>-1633.63</v>
      </c>
      <c r="K55" s="155">
        <f t="shared" si="21"/>
        <v>0.6732739999999999</v>
      </c>
      <c r="L55" s="115"/>
      <c r="M55" s="115"/>
      <c r="N55" s="115"/>
      <c r="O55" s="115">
        <v>27997.6</v>
      </c>
      <c r="P55" s="115">
        <f aca="true" t="shared" si="24" ref="P55:P72">E55-O55</f>
        <v>-22997.6</v>
      </c>
      <c r="Q55" s="155">
        <f aca="true" t="shared" si="25" ref="Q55:Q72">E55/O55</f>
        <v>0.17858673600594338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499.9999999999999</v>
      </c>
      <c r="V55" s="110">
        <f>G55-квітень!G55</f>
        <v>1129.1999999999998</v>
      </c>
      <c r="W55" s="111">
        <f t="shared" si="22"/>
        <v>629.1999999999999</v>
      </c>
      <c r="X55" s="155">
        <f aca="true" t="shared" si="27" ref="X55:X78">V55/U55</f>
        <v>2.2584</v>
      </c>
      <c r="Y55" s="197">
        <f t="shared" si="15"/>
        <v>0.1426575240301664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321.15</v>
      </c>
      <c r="H58" s="102">
        <f t="shared" si="19"/>
        <v>52.71999999999997</v>
      </c>
      <c r="I58" s="213">
        <f t="shared" si="20"/>
        <v>1.1964012964273738</v>
      </c>
      <c r="J58" s="115">
        <f t="shared" si="23"/>
        <v>-422.85</v>
      </c>
      <c r="K58" s="155">
        <f t="shared" si="21"/>
        <v>0.4316532258064516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-121.11000000000001</v>
      </c>
      <c r="T58" s="155">
        <f t="shared" si="26"/>
        <v>0.7261565594898928</v>
      </c>
      <c r="U58" s="107">
        <f>F58-квітень!F58</f>
        <v>60</v>
      </c>
      <c r="V58" s="110">
        <f>G58-квітень!G58</f>
        <v>75.36999999999998</v>
      </c>
      <c r="W58" s="111">
        <f t="shared" si="22"/>
        <v>15.369999999999976</v>
      </c>
      <c r="X58" s="155">
        <f t="shared" si="27"/>
        <v>1.2561666666666662</v>
      </c>
      <c r="Y58" s="197">
        <f t="shared" si="15"/>
        <v>-0.328698752358798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41.32</v>
      </c>
      <c r="H59" s="102">
        <f t="shared" si="19"/>
        <v>1.3200000000000003</v>
      </c>
      <c r="I59" s="213">
        <f t="shared" si="20"/>
        <v>1.033</v>
      </c>
      <c r="J59" s="115">
        <f t="shared" si="23"/>
        <v>-74.18</v>
      </c>
      <c r="K59" s="155">
        <f t="shared" si="21"/>
        <v>0.35774891774891776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40.31</v>
      </c>
      <c r="T59" s="155">
        <f t="shared" si="26"/>
        <v>40.91089108910891</v>
      </c>
      <c r="U59" s="107">
        <f>F59-квітень!F59</f>
        <v>10</v>
      </c>
      <c r="V59" s="110">
        <f>G59-квітень!G59</f>
        <v>2.1000000000000014</v>
      </c>
      <c r="W59" s="111">
        <f t="shared" si="22"/>
        <v>-7.899999999999999</v>
      </c>
      <c r="X59" s="155">
        <f t="shared" si="27"/>
        <v>0.21000000000000013</v>
      </c>
      <c r="Y59" s="197">
        <f t="shared" si="15"/>
        <v>39.90039240144487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432.35</v>
      </c>
      <c r="H60" s="102">
        <f t="shared" si="19"/>
        <v>-65.64999999999998</v>
      </c>
      <c r="I60" s="213">
        <f t="shared" si="20"/>
        <v>0.8681726907630523</v>
      </c>
      <c r="J60" s="115">
        <f t="shared" si="23"/>
        <v>-851.65</v>
      </c>
      <c r="K60" s="155">
        <f t="shared" si="21"/>
        <v>0.33672118380062305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-72.77999999999997</v>
      </c>
      <c r="T60" s="155">
        <f t="shared" si="26"/>
        <v>0.85591827846297</v>
      </c>
      <c r="U60" s="107">
        <f>F60-квітень!F60</f>
        <v>114</v>
      </c>
      <c r="V60" s="110">
        <f>G60-квітень!G60</f>
        <v>55.960000000000036</v>
      </c>
      <c r="W60" s="111">
        <f t="shared" si="22"/>
        <v>-58.039999999999964</v>
      </c>
      <c r="X60" s="155">
        <f t="shared" si="27"/>
        <v>0.49087719298245647</v>
      </c>
      <c r="Y60" s="197">
        <f t="shared" si="15"/>
        <v>-0.2095181023724515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9290</v>
      </c>
      <c r="G62" s="106">
        <v>9471.95</v>
      </c>
      <c r="H62" s="102">
        <f t="shared" si="19"/>
        <v>181.95000000000073</v>
      </c>
      <c r="I62" s="213">
        <f t="shared" si="20"/>
        <v>1.0195855758880517</v>
      </c>
      <c r="J62" s="115">
        <f t="shared" si="23"/>
        <v>-11788.05</v>
      </c>
      <c r="K62" s="155">
        <f t="shared" si="21"/>
        <v>0.44552916274694265</v>
      </c>
      <c r="L62" s="115"/>
      <c r="M62" s="115"/>
      <c r="N62" s="115"/>
      <c r="O62" s="115">
        <v>20110.14</v>
      </c>
      <c r="P62" s="115">
        <f t="shared" si="24"/>
        <v>1149.8600000000006</v>
      </c>
      <c r="Q62" s="155">
        <f t="shared" si="25"/>
        <v>1.0571781200926498</v>
      </c>
      <c r="R62" s="115">
        <v>6250.27</v>
      </c>
      <c r="S62" s="115">
        <f t="shared" si="5"/>
        <v>3221.6800000000003</v>
      </c>
      <c r="T62" s="155">
        <f t="shared" si="26"/>
        <v>1.515446532709787</v>
      </c>
      <c r="U62" s="107">
        <f>F62-квітень!F62</f>
        <v>1800</v>
      </c>
      <c r="V62" s="110">
        <f>G62-квітень!G62</f>
        <v>1179.4900000000016</v>
      </c>
      <c r="W62" s="111">
        <f t="shared" si="22"/>
        <v>-620.5099999999984</v>
      </c>
      <c r="X62" s="155">
        <f t="shared" si="27"/>
        <v>0.6552722222222231</v>
      </c>
      <c r="Y62" s="197">
        <f t="shared" si="15"/>
        <v>0.45826841261713724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309.04</v>
      </c>
      <c r="H63" s="102">
        <f t="shared" si="19"/>
        <v>-3.9599999999999795</v>
      </c>
      <c r="I63" s="213">
        <f t="shared" si="20"/>
        <v>0.9873482428115017</v>
      </c>
      <c r="J63" s="115">
        <f t="shared" si="23"/>
        <v>-457.96</v>
      </c>
      <c r="K63" s="155">
        <f t="shared" si="21"/>
        <v>0.40292046936114734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92.69000000000003</v>
      </c>
      <c r="T63" s="155">
        <f t="shared" si="26"/>
        <v>1.4284261613126878</v>
      </c>
      <c r="U63" s="107">
        <f>F63-квітень!F63</f>
        <v>64</v>
      </c>
      <c r="V63" s="110">
        <f>G63-квітень!G63</f>
        <v>36.19</v>
      </c>
      <c r="W63" s="111">
        <f t="shared" si="22"/>
        <v>-27.810000000000002</v>
      </c>
      <c r="X63" s="155">
        <f t="shared" si="27"/>
        <v>0.56546875</v>
      </c>
      <c r="Y63" s="197">
        <f t="shared" si="15"/>
        <v>0.34820532868354004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13.06</v>
      </c>
      <c r="H64" s="102">
        <f t="shared" si="19"/>
        <v>-2.9399999999999995</v>
      </c>
      <c r="I64" s="213">
        <f t="shared" si="20"/>
        <v>0.81625</v>
      </c>
      <c r="J64" s="115">
        <f t="shared" si="23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0.7400000000000002</v>
      </c>
      <c r="T64" s="155">
        <f t="shared" si="26"/>
        <v>1.0600649350649352</v>
      </c>
      <c r="U64" s="107">
        <f>F64-квітень!F64</f>
        <v>4</v>
      </c>
      <c r="V64" s="110">
        <f>G64-квітень!G64</f>
        <v>0</v>
      </c>
      <c r="W64" s="111">
        <f t="shared" si="22"/>
        <v>-4</v>
      </c>
      <c r="X64" s="155">
        <f t="shared" si="27"/>
        <v>0</v>
      </c>
      <c r="Y64" s="197">
        <f t="shared" si="15"/>
        <v>-0.0017111267111267203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265.49</v>
      </c>
      <c r="H66" s="102">
        <f t="shared" si="19"/>
        <v>-78.64999999999998</v>
      </c>
      <c r="I66" s="213">
        <f t="shared" si="20"/>
        <v>0.7714592898239089</v>
      </c>
      <c r="J66" s="115">
        <f t="shared" si="23"/>
        <v>-600.51</v>
      </c>
      <c r="K66" s="155">
        <f t="shared" si="21"/>
        <v>0.30657043879907625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-68.02999999999997</v>
      </c>
      <c r="T66" s="155">
        <f t="shared" si="26"/>
        <v>0.7960242264331975</v>
      </c>
      <c r="U66" s="107">
        <f>F66-квітень!F66</f>
        <v>74.5</v>
      </c>
      <c r="V66" s="110">
        <f>G66-квітень!G66</f>
        <v>33.24000000000001</v>
      </c>
      <c r="W66" s="111">
        <f t="shared" si="22"/>
        <v>-41.25999999999999</v>
      </c>
      <c r="X66" s="155">
        <f t="shared" si="27"/>
        <v>0.4461744966442954</v>
      </c>
      <c r="Y66" s="197">
        <f t="shared" si="15"/>
        <v>-0.17025637431215523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210.95</v>
      </c>
      <c r="H67" s="71">
        <f t="shared" si="19"/>
        <v>-75.47000000000003</v>
      </c>
      <c r="I67" s="209">
        <f t="shared" si="20"/>
        <v>0.7365058305984218</v>
      </c>
      <c r="J67" s="72">
        <f t="shared" si="23"/>
        <v>-517.25</v>
      </c>
      <c r="K67" s="75">
        <f t="shared" si="21"/>
        <v>0.2896868992035155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-79.43</v>
      </c>
      <c r="T67" s="204">
        <f t="shared" si="26"/>
        <v>0.7264618775397754</v>
      </c>
      <c r="U67" s="73">
        <f>F67-квітень!F67</f>
        <v>63.00000000000003</v>
      </c>
      <c r="V67" s="98">
        <f>G67-квітень!G67</f>
        <v>26.439999999999998</v>
      </c>
      <c r="W67" s="74">
        <f t="shared" si="22"/>
        <v>-36.56000000000003</v>
      </c>
      <c r="X67" s="75">
        <f t="shared" si="27"/>
        <v>0.41968253968253943</v>
      </c>
      <c r="Y67" s="197">
        <f t="shared" si="15"/>
        <v>-0.23091499921865855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54.45</v>
      </c>
      <c r="H70" s="71">
        <f t="shared" si="19"/>
        <v>-2.969999999999999</v>
      </c>
      <c r="I70" s="209">
        <f t="shared" si="20"/>
        <v>0.9482758620689655</v>
      </c>
      <c r="J70" s="72">
        <f t="shared" si="23"/>
        <v>-82.35000000000001</v>
      </c>
      <c r="K70" s="75">
        <f t="shared" si="21"/>
        <v>0.3980263157894737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11.450000000000003</v>
      </c>
      <c r="T70" s="204">
        <f t="shared" si="26"/>
        <v>1.266279069767442</v>
      </c>
      <c r="U70" s="73">
        <f>F70-квітень!F70</f>
        <v>11.399999999999999</v>
      </c>
      <c r="V70" s="98">
        <f>G70-квітень!G70</f>
        <v>6.760000000000005</v>
      </c>
      <c r="W70" s="74">
        <f t="shared" si="22"/>
        <v>-4.6399999999999935</v>
      </c>
      <c r="X70" s="75">
        <f t="shared" si="27"/>
        <v>0.5929824561403514</v>
      </c>
      <c r="Y70" s="197">
        <f t="shared" si="15"/>
        <v>0.25608855138020203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2582.23</v>
      </c>
      <c r="H72" s="102">
        <f t="shared" si="19"/>
        <v>-706.4200000000001</v>
      </c>
      <c r="I72" s="213">
        <f t="shared" si="20"/>
        <v>0.7851945327109908</v>
      </c>
      <c r="J72" s="115">
        <f t="shared" si="23"/>
        <v>-5587.77</v>
      </c>
      <c r="K72" s="155">
        <f t="shared" si="21"/>
        <v>0.316062423500612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-1454.9099999999999</v>
      </c>
      <c r="T72" s="155">
        <f t="shared" si="26"/>
        <v>0.6396186409190665</v>
      </c>
      <c r="U72" s="107">
        <f>F72-квітень!F72</f>
        <v>680</v>
      </c>
      <c r="V72" s="110">
        <f>G72-квітень!G72</f>
        <v>548.2</v>
      </c>
      <c r="W72" s="111">
        <f t="shared" si="22"/>
        <v>-131.79999999999995</v>
      </c>
      <c r="X72" s="155">
        <f t="shared" si="27"/>
        <v>0.8061764705882354</v>
      </c>
      <c r="Y72" s="197">
        <f t="shared" si="15"/>
        <v>-0.3706547388101753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239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4.74</v>
      </c>
      <c r="H78" s="102">
        <f t="shared" si="19"/>
        <v>-10.629999999999999</v>
      </c>
      <c r="I78" s="213">
        <f>G78/F78</f>
        <v>0.3083929733246585</v>
      </c>
      <c r="J78" s="115">
        <f t="shared" si="23"/>
        <v>-30.259999999999998</v>
      </c>
      <c r="K78" s="155">
        <f>G78/E78</f>
        <v>0.13542857142857143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-17.61</v>
      </c>
      <c r="T78" s="155">
        <f t="shared" si="26"/>
        <v>0.21208053691275167</v>
      </c>
      <c r="U78" s="107">
        <f>F78-квітень!F77</f>
        <v>2.8999999999999986</v>
      </c>
      <c r="V78" s="110">
        <f>G78-квітень!G77</f>
        <v>0</v>
      </c>
      <c r="W78" s="111">
        <f t="shared" si="22"/>
        <v>-2.8999999999999986</v>
      </c>
      <c r="X78" s="155">
        <f t="shared" si="27"/>
        <v>0</v>
      </c>
      <c r="Y78" s="197">
        <f t="shared" si="15"/>
        <v>-0.8107131509890602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0.5</v>
      </c>
      <c r="H79" s="102">
        <f t="shared" si="19"/>
        <v>0.5</v>
      </c>
      <c r="I79" s="213" t="e">
        <f>G79/F79</f>
        <v>#DIV/0!</v>
      </c>
      <c r="J79" s="115">
        <f t="shared" si="23"/>
        <v>0.5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5.75</v>
      </c>
      <c r="T79" s="155">
        <f t="shared" si="26"/>
        <v>-0.09523809523809523</v>
      </c>
      <c r="U79" s="107">
        <f>F79-квітень!F78</f>
        <v>0</v>
      </c>
      <c r="V79" s="110">
        <f>G79-квітень!G78</f>
        <v>0</v>
      </c>
      <c r="W79" s="111">
        <f t="shared" si="22"/>
        <v>0</v>
      </c>
      <c r="X79" s="155"/>
      <c r="Y79" s="197">
        <f t="shared" si="15"/>
        <v>-0.09523809523809523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1627917.7</v>
      </c>
      <c r="F80" s="103">
        <f>F8+F53+F78+F79</f>
        <v>619358.02</v>
      </c>
      <c r="G80" s="103">
        <f>G8+G53+G78+G79</f>
        <v>587799.16</v>
      </c>
      <c r="H80" s="103">
        <f>G80-F80</f>
        <v>-31558.859999999986</v>
      </c>
      <c r="I80" s="210">
        <f>G80/F80</f>
        <v>0.9490458523488563</v>
      </c>
      <c r="J80" s="104">
        <f>G80-E80</f>
        <v>-1040118.5399999999</v>
      </c>
      <c r="K80" s="156">
        <f>G80/E80</f>
        <v>0.3610742484094866</v>
      </c>
      <c r="L80" s="104"/>
      <c r="M80" s="104"/>
      <c r="N80" s="104"/>
      <c r="O80" s="104">
        <v>1398996.46</v>
      </c>
      <c r="P80" s="104">
        <f>E80-O80</f>
        <v>228921.24</v>
      </c>
      <c r="Q80" s="156">
        <f>E80/O80</f>
        <v>1.163632465517461</v>
      </c>
      <c r="R80" s="103">
        <v>532468.19</v>
      </c>
      <c r="S80" s="104">
        <f>G80-R80</f>
        <v>55330.97000000009</v>
      </c>
      <c r="T80" s="156">
        <f>G80/R80</f>
        <v>1.1039141324104265</v>
      </c>
      <c r="U80" s="103">
        <f>U8+U53+U78+U79</f>
        <v>130131.65999999996</v>
      </c>
      <c r="V80" s="103">
        <f>V8+V53+V78+V79</f>
        <v>72955.75000000003</v>
      </c>
      <c r="W80" s="135">
        <f>V80-U80</f>
        <v>-57175.90999999993</v>
      </c>
      <c r="X80" s="156">
        <f>V80/U80</f>
        <v>0.5606302878177383</v>
      </c>
      <c r="Y80" s="197">
        <f t="shared" si="15"/>
        <v>-0.05971833310703456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1570.86</v>
      </c>
      <c r="H89" s="112">
        <f t="shared" si="30"/>
        <v>570.8299999999999</v>
      </c>
      <c r="I89" s="213">
        <f>G89/F89</f>
        <v>1.5708128756137316</v>
      </c>
      <c r="J89" s="117">
        <f>G89-E89</f>
        <v>-6747.179000000001</v>
      </c>
      <c r="K89" s="147">
        <f>G89/E89</f>
        <v>0.1888497998145957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1570.7299999999998</v>
      </c>
      <c r="T89" s="147">
        <f t="shared" si="29"/>
        <v>12083.538461538461</v>
      </c>
      <c r="U89" s="112">
        <f>F89-квітень!F88</f>
        <v>193.601</v>
      </c>
      <c r="V89" s="118">
        <f>G89-квітень!G88</f>
        <v>0</v>
      </c>
      <c r="W89" s="117">
        <f t="shared" si="33"/>
        <v>-193.601</v>
      </c>
      <c r="X89" s="147">
        <f>V89/U89</f>
        <v>0</v>
      </c>
      <c r="Y89" s="197">
        <f t="shared" si="15"/>
        <v>12074.671939484184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1461.36</v>
      </c>
      <c r="H90" s="112">
        <f t="shared" si="30"/>
        <v>-2553.6400000000003</v>
      </c>
      <c r="I90" s="213">
        <f>G90/F90</f>
        <v>0.3639750933997509</v>
      </c>
      <c r="J90" s="117">
        <f aca="true" t="shared" si="34" ref="J90:J99">G90-E90</f>
        <v>-14987.64</v>
      </c>
      <c r="K90" s="147">
        <f>G90/E90</f>
        <v>0.08884187488601131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1156.46</v>
      </c>
      <c r="T90" s="147">
        <f t="shared" si="29"/>
        <v>4.7929157100688755</v>
      </c>
      <c r="U90" s="112">
        <f>F90-квітень!F89</f>
        <v>1000</v>
      </c>
      <c r="V90" s="118">
        <f>G90-квітень!G89</f>
        <v>0</v>
      </c>
      <c r="W90" s="117">
        <f t="shared" si="33"/>
        <v>-1000</v>
      </c>
      <c r="X90" s="147">
        <f>V90/U90</f>
        <v>0</v>
      </c>
      <c r="Y90" s="197">
        <f t="shared" si="15"/>
        <v>2.7730597486756428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1805.03</v>
      </c>
      <c r="H91" s="112">
        <f t="shared" si="30"/>
        <v>-8194.97</v>
      </c>
      <c r="I91" s="213">
        <f>G91/F91</f>
        <v>0.180503</v>
      </c>
      <c r="J91" s="117">
        <f t="shared" si="34"/>
        <v>-20209.97</v>
      </c>
      <c r="K91" s="147">
        <f>G91/E91</f>
        <v>0.08199091528503293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-2780.3900000000003</v>
      </c>
      <c r="T91" s="147">
        <f t="shared" si="29"/>
        <v>0.39364551120726127</v>
      </c>
      <c r="U91" s="112">
        <f>F91-квітень!F90</f>
        <v>2000</v>
      </c>
      <c r="V91" s="118">
        <f>G91-квітень!G90</f>
        <v>56.66000000000008</v>
      </c>
      <c r="W91" s="117">
        <f t="shared" si="33"/>
        <v>-1943.34</v>
      </c>
      <c r="X91" s="147">
        <f>V91/U91</f>
        <v>0.028330000000000043</v>
      </c>
      <c r="Y91" s="197">
        <f t="shared" si="15"/>
        <v>-0.8784654707248913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4842.25</v>
      </c>
      <c r="H93" s="129">
        <f t="shared" si="30"/>
        <v>-10182.779999999999</v>
      </c>
      <c r="I93" s="216">
        <f>G93/F93</f>
        <v>0.32227889062451126</v>
      </c>
      <c r="J93" s="131">
        <f t="shared" si="34"/>
        <v>-41963.789000000004</v>
      </c>
      <c r="K93" s="151">
        <f>G93/E93</f>
        <v>0.10345353085741776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-54.1899999999996</v>
      </c>
      <c r="T93" s="147">
        <f t="shared" si="29"/>
        <v>0.9889327756492473</v>
      </c>
      <c r="U93" s="129">
        <f>F93-квітень!F92</f>
        <v>3195.6009999999987</v>
      </c>
      <c r="V93" s="174">
        <f>G93-квітень!G92</f>
        <v>57.659999999999854</v>
      </c>
      <c r="W93" s="131">
        <f t="shared" si="33"/>
        <v>-3137.940999999999</v>
      </c>
      <c r="X93" s="151">
        <f>V93/U93</f>
        <v>0.01804355424848092</v>
      </c>
      <c r="Y93" s="197">
        <f t="shared" si="15"/>
        <v>-0.7835089704198858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2669.21</v>
      </c>
      <c r="H96" s="112">
        <f t="shared" si="30"/>
        <v>-3232.74</v>
      </c>
      <c r="I96" s="213">
        <f>G96/F96</f>
        <v>0.45225899914435064</v>
      </c>
      <c r="J96" s="117">
        <f t="shared" si="34"/>
        <v>-6380.79</v>
      </c>
      <c r="K96" s="147">
        <f>G96/E96</f>
        <v>0.2949403314917127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-2434.01</v>
      </c>
      <c r="T96" s="147">
        <f t="shared" si="29"/>
        <v>0.5230442740073914</v>
      </c>
      <c r="U96" s="112">
        <f>F96-квітень!F95</f>
        <v>3068.5</v>
      </c>
      <c r="V96" s="118">
        <f>G96-квітень!G95</f>
        <v>65.51000000000022</v>
      </c>
      <c r="W96" s="117">
        <f t="shared" si="33"/>
        <v>-3002.99</v>
      </c>
      <c r="X96" s="147">
        <f>V96/U96</f>
        <v>0.02134919341697905</v>
      </c>
      <c r="Y96" s="197">
        <f t="shared" si="15"/>
        <v>-0.6034266729999301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2670.64</v>
      </c>
      <c r="H98" s="129">
        <f t="shared" si="30"/>
        <v>-3246.31</v>
      </c>
      <c r="I98" s="216">
        <f>G98/F98</f>
        <v>0.4513541605049899</v>
      </c>
      <c r="J98" s="131">
        <f t="shared" si="34"/>
        <v>-6422.360000000001</v>
      </c>
      <c r="K98" s="151">
        <f>G98/E98</f>
        <v>0.29370284834488064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-2466.73</v>
      </c>
      <c r="T98" s="147">
        <f t="shared" si="29"/>
        <v>0.5198457576542083</v>
      </c>
      <c r="U98" s="129">
        <f>F98-квітень!F97</f>
        <v>3072.5</v>
      </c>
      <c r="V98" s="174">
        <f>G98-квітень!G97</f>
        <v>65.63999999999987</v>
      </c>
      <c r="W98" s="131">
        <f t="shared" si="33"/>
        <v>-3006.86</v>
      </c>
      <c r="X98" s="151">
        <f>V98/U98</f>
        <v>0.021363710333604517</v>
      </c>
      <c r="Y98" s="197">
        <f t="shared" si="15"/>
        <v>-0.6050786226353054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15.98</v>
      </c>
      <c r="H99" s="112">
        <f t="shared" si="30"/>
        <v>0.23000000000000043</v>
      </c>
      <c r="I99" s="213">
        <f>G99/F99</f>
        <v>1.0146031746031747</v>
      </c>
      <c r="J99" s="117">
        <f t="shared" si="34"/>
        <v>-31.432999999999996</v>
      </c>
      <c r="K99" s="147">
        <f>G99/E99</f>
        <v>0.3370383650053783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8.24</v>
      </c>
      <c r="T99" s="147">
        <f t="shared" si="29"/>
        <v>2.0645994832041343</v>
      </c>
      <c r="U99" s="112">
        <f>F99-квітень!F98</f>
        <v>1.7599999999999998</v>
      </c>
      <c r="V99" s="118">
        <f>G99-квітень!G98</f>
        <v>0</v>
      </c>
      <c r="W99" s="117">
        <f t="shared" si="33"/>
        <v>-1.7599999999999998</v>
      </c>
      <c r="X99" s="147">
        <f>V99/U99</f>
        <v>0</v>
      </c>
      <c r="Y99" s="197">
        <f t="shared" si="15"/>
        <v>0.8155741934254199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7538.3099999999995</v>
      </c>
      <c r="H101" s="184">
        <f>G101-F101</f>
        <v>-13419.42</v>
      </c>
      <c r="I101" s="217">
        <f>G101/F101</f>
        <v>0.35969114975715405</v>
      </c>
      <c r="J101" s="177">
        <f>G101-E101</f>
        <v>-48408.14200000001</v>
      </c>
      <c r="K101" s="178">
        <f>G101/E101</f>
        <v>0.13474152033805467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-2536.1800000000003</v>
      </c>
      <c r="T101" s="178">
        <f t="shared" si="29"/>
        <v>0.7482572318797279</v>
      </c>
      <c r="U101" s="183">
        <f>U87+U88+U93+U98+U99</f>
        <v>6269.860999999999</v>
      </c>
      <c r="V101" s="183">
        <f>V87+V88+V93+V98+V99</f>
        <v>123.29999999999973</v>
      </c>
      <c r="W101" s="177">
        <f>V101-U101</f>
        <v>-6146.561</v>
      </c>
      <c r="X101" s="178">
        <f>V101/U101</f>
        <v>0.019665507736136376</v>
      </c>
      <c r="Y101" s="197">
        <f>T101-Q101</f>
        <v>-0.8704808130757246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1683864.152</v>
      </c>
      <c r="F102" s="183">
        <f>F80+F101</f>
        <v>640315.75</v>
      </c>
      <c r="G102" s="183">
        <f>G80+G101</f>
        <v>595337.4700000001</v>
      </c>
      <c r="H102" s="184">
        <f>G102-F102</f>
        <v>-44978.27999999991</v>
      </c>
      <c r="I102" s="217">
        <f>G102/F102</f>
        <v>0.9297560929900601</v>
      </c>
      <c r="J102" s="177">
        <f>G102-E102</f>
        <v>-1088526.682</v>
      </c>
      <c r="K102" s="178">
        <f>G102/E102</f>
        <v>0.35355433470858766</v>
      </c>
      <c r="L102" s="177"/>
      <c r="M102" s="177"/>
      <c r="N102" s="177"/>
      <c r="O102" s="177">
        <f>O80+O101</f>
        <v>1433558.23</v>
      </c>
      <c r="P102" s="177">
        <f>E102-O102</f>
        <v>250305.92200000002</v>
      </c>
      <c r="Q102" s="178">
        <f>E102/O102</f>
        <v>1.1746046423241558</v>
      </c>
      <c r="R102" s="177">
        <f>R80+R101</f>
        <v>542542.6799999999</v>
      </c>
      <c r="S102" s="177">
        <f>S80+S101</f>
        <v>52794.79000000009</v>
      </c>
      <c r="T102" s="178">
        <f t="shared" si="29"/>
        <v>1.0973099296077502</v>
      </c>
      <c r="U102" s="184">
        <f>U80+U101</f>
        <v>136401.52099999995</v>
      </c>
      <c r="V102" s="184">
        <f>V80+V101</f>
        <v>73079.05000000003</v>
      </c>
      <c r="W102" s="177">
        <f>V102-U102</f>
        <v>-63322.47099999992</v>
      </c>
      <c r="X102" s="178">
        <f>V102/U102</f>
        <v>0.5357641869697337</v>
      </c>
      <c r="Y102" s="197">
        <f>T102-Q102</f>
        <v>-0.07729471271640564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3155.8859999999986</v>
      </c>
      <c r="H105" s="268"/>
      <c r="I105" s="268"/>
      <c r="J105" s="268"/>
      <c r="V105" s="267">
        <f>IF(W80&lt;0,ABS(W80/C104),0)</f>
        <v>5717.590999999993</v>
      </c>
    </row>
    <row r="106" spans="2:7" ht="30.75">
      <c r="B106" s="270" t="s">
        <v>163</v>
      </c>
      <c r="C106" s="271">
        <v>43236</v>
      </c>
      <c r="D106" s="267"/>
      <c r="E106" s="267">
        <v>5594.4</v>
      </c>
      <c r="F106" s="78"/>
      <c r="G106" s="4" t="s">
        <v>164</v>
      </c>
    </row>
    <row r="107" spans="3:10" ht="15">
      <c r="C107" s="271">
        <v>43235</v>
      </c>
      <c r="D107" s="267"/>
      <c r="E107" s="267">
        <v>13330.7</v>
      </c>
      <c r="F107" s="78"/>
      <c r="G107" s="469"/>
      <c r="H107" s="469"/>
      <c r="I107" s="273"/>
      <c r="J107" s="274"/>
    </row>
    <row r="108" spans="3:10" ht="15">
      <c r="C108" s="271">
        <v>43234</v>
      </c>
      <c r="D108" s="267"/>
      <c r="E108" s="267">
        <v>5413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v>1.88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754.45</v>
      </c>
      <c r="H113" s="278">
        <f t="shared" si="35"/>
        <v>-72.54999999999995</v>
      </c>
      <c r="I113" s="436">
        <f>G113/F113</f>
        <v>0.912273276904474</v>
      </c>
      <c r="J113" s="278">
        <f t="shared" si="35"/>
        <v>-1340.55</v>
      </c>
      <c r="K113" s="436">
        <f>G113/E113</f>
        <v>0.3601193317422435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20.650000000000055</v>
      </c>
      <c r="T113" s="436">
        <f>G113/R113</f>
        <v>1.0281411828836196</v>
      </c>
      <c r="U113" s="278">
        <f t="shared" si="35"/>
        <v>182</v>
      </c>
      <c r="V113" s="288">
        <f t="shared" si="35"/>
        <v>92.15000000000003</v>
      </c>
      <c r="W113" s="278">
        <f t="shared" si="35"/>
        <v>-89.84999999999997</v>
      </c>
      <c r="X113" s="436">
        <f>V113/U113</f>
        <v>0.5063186813186815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1592543.3</v>
      </c>
      <c r="F115" s="267">
        <f>F9+F15+F18+F19+F23+F54+F57+F59+F71+F78+F94+F96</f>
        <v>607180.6699999999</v>
      </c>
      <c r="G115" s="289">
        <f>G9+G15+G18+G19+G23+G54+G57+G59+G71+G78+G94+G96</f>
        <v>570816.3600000001</v>
      </c>
      <c r="H115" s="267">
        <f>H9+H15+H18+H19+H23+H54+H57+H59+H71+H78+H94+H96</f>
        <v>-36364.309999999954</v>
      </c>
      <c r="I115" s="163">
        <f>G115/F115</f>
        <v>0.9401095723287768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69036.852</v>
      </c>
      <c r="F116" s="267">
        <f>F55+F58+F60+F63+F64+F65+F72+F76+F89+F90+F91+F92+F99</f>
        <v>23444.940000000002</v>
      </c>
      <c r="G116" s="289">
        <f>G55+G58+G60+G63+G64+G65+G72+G76+G89+G90+G91+G92+G99</f>
        <v>14721.820000000002</v>
      </c>
      <c r="H116" s="267">
        <f>H55+H58+H60+H63+H64+H65+H72+H76+H89+H90+H91+H92+H99</f>
        <v>-8723.12</v>
      </c>
      <c r="I116" s="163">
        <f>G116/F116</f>
        <v>0.6279316560417728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22284</v>
      </c>
      <c r="F117" s="267">
        <f>F56+F62+F66+F79</f>
        <v>9690.14</v>
      </c>
      <c r="G117" s="289">
        <f>G56+G62+G66+G79</f>
        <v>9789.76</v>
      </c>
      <c r="H117" s="267">
        <f>H56+H62+H66+H79</f>
        <v>99.62000000000074</v>
      </c>
      <c r="I117" s="163">
        <f>G117/F117</f>
        <v>1.0102805532221413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1683864.152</v>
      </c>
      <c r="F118" s="439">
        <f>F115+F116+F117</f>
        <v>640315.7499999999</v>
      </c>
      <c r="G118" s="440">
        <f>G115+G116+G117</f>
        <v>595327.9400000001</v>
      </c>
      <c r="H118" s="439">
        <f>H115+H116+H117</f>
        <v>-44987.809999999954</v>
      </c>
      <c r="I118" s="441">
        <f>G118/F118</f>
        <v>0.929741209707867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-9.53000000002794</v>
      </c>
      <c r="H119" s="267">
        <f>H118-H102</f>
        <v>-9.530000000042492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9690.569999999998</v>
      </c>
      <c r="H125" s="295">
        <f t="shared" si="37"/>
        <v>-31521.480000000003</v>
      </c>
      <c r="I125" s="447">
        <f t="shared" si="36"/>
        <v>0.23513923718912302</v>
      </c>
      <c r="J125" s="295">
        <f t="shared" si="37"/>
        <v>-64357.94200000001</v>
      </c>
      <c r="K125" s="447">
        <f>G125/F125</f>
        <v>0.23513923718912302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1701966.212</v>
      </c>
      <c r="F126" s="295">
        <f t="shared" si="38"/>
        <v>660570.07</v>
      </c>
      <c r="G126" s="295">
        <f t="shared" si="38"/>
        <v>597489.7300000001</v>
      </c>
      <c r="H126" s="295">
        <f t="shared" si="38"/>
        <v>-63080.33999999991</v>
      </c>
      <c r="I126" s="447">
        <f t="shared" si="36"/>
        <v>0.9045062093109973</v>
      </c>
      <c r="J126" s="295">
        <f t="shared" si="38"/>
        <v>-1104476.482</v>
      </c>
      <c r="K126" s="447">
        <f>G126/F126</f>
        <v>0.9045062093109973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3201641.412</v>
      </c>
      <c r="F131" s="314">
        <f t="shared" si="39"/>
        <v>982656.7999999999</v>
      </c>
      <c r="G131" s="314">
        <f t="shared" si="39"/>
        <v>597489.7300000001</v>
      </c>
      <c r="H131" s="314">
        <f t="shared" si="39"/>
        <v>-385167.0699999999</v>
      </c>
      <c r="I131" s="449">
        <f t="shared" si="36"/>
        <v>0.6080350026581001</v>
      </c>
      <c r="J131" s="314">
        <f t="shared" si="39"/>
        <v>-2604151.682</v>
      </c>
      <c r="K131" s="449">
        <f>G131/E131</f>
        <v>0.18661981562349933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321.15</v>
      </c>
      <c r="H143" s="323">
        <f t="shared" si="45"/>
        <v>52.71999999999997</v>
      </c>
      <c r="I143" s="357">
        <f t="shared" si="45"/>
        <v>1.1964012964273738</v>
      </c>
      <c r="J143" s="323">
        <f t="shared" si="45"/>
        <v>-422.85</v>
      </c>
      <c r="K143" s="357">
        <f t="shared" si="45"/>
        <v>0.4316532258064516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-121.11000000000001</v>
      </c>
      <c r="T143" s="357">
        <f t="shared" si="45"/>
        <v>0.7261565594898928</v>
      </c>
      <c r="U143" s="323">
        <f t="shared" si="45"/>
        <v>60</v>
      </c>
      <c r="V143" s="323">
        <f t="shared" si="45"/>
        <v>75.36999999999998</v>
      </c>
      <c r="W143" s="323">
        <f t="shared" si="45"/>
        <v>15.369999999999976</v>
      </c>
      <c r="X143" s="357">
        <f t="shared" si="45"/>
        <v>1.2561666666666662</v>
      </c>
      <c r="Y143" s="446">
        <f t="shared" si="42"/>
        <v>-0.328698752358798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41.32</v>
      </c>
      <c r="H144" s="323">
        <f t="shared" si="46"/>
        <v>1.3200000000000003</v>
      </c>
      <c r="I144" s="357">
        <f t="shared" si="46"/>
        <v>1.033</v>
      </c>
      <c r="J144" s="323">
        <f t="shared" si="46"/>
        <v>-74.18</v>
      </c>
      <c r="K144" s="357">
        <f t="shared" si="46"/>
        <v>0.35774891774891776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40.31</v>
      </c>
      <c r="T144" s="357">
        <f t="shared" si="46"/>
        <v>40.91089108910891</v>
      </c>
      <c r="U144" s="323">
        <f t="shared" si="46"/>
        <v>10</v>
      </c>
      <c r="V144" s="323">
        <f t="shared" si="46"/>
        <v>2.1000000000000014</v>
      </c>
      <c r="W144" s="323">
        <f t="shared" si="46"/>
        <v>-7.899999999999999</v>
      </c>
      <c r="X144" s="357">
        <f t="shared" si="46"/>
        <v>0.21000000000000013</v>
      </c>
      <c r="Y144" s="446">
        <f t="shared" si="42"/>
        <v>39.90039240144487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4.74</v>
      </c>
      <c r="H146" s="345">
        <f t="shared" si="48"/>
        <v>-10.629999999999999</v>
      </c>
      <c r="I146" s="444">
        <f t="shared" si="48"/>
        <v>0.3083929733246585</v>
      </c>
      <c r="J146" s="345">
        <f t="shared" si="48"/>
        <v>-30.259999999999998</v>
      </c>
      <c r="K146" s="444">
        <f t="shared" si="48"/>
        <v>0.13542857142857143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-17.61</v>
      </c>
      <c r="T146" s="444">
        <f t="shared" si="48"/>
        <v>0.21208053691275167</v>
      </c>
      <c r="U146" s="345">
        <f t="shared" si="48"/>
        <v>2.8999999999999986</v>
      </c>
      <c r="V146" s="345">
        <f t="shared" si="48"/>
        <v>0</v>
      </c>
      <c r="W146" s="345">
        <f t="shared" si="48"/>
        <v>-2.8999999999999986</v>
      </c>
      <c r="X146" s="444">
        <f t="shared" si="48"/>
        <v>0</v>
      </c>
      <c r="Y146" s="446">
        <f t="shared" si="42"/>
        <v>-0.8107131509890602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0.5</v>
      </c>
      <c r="H147" s="345">
        <f t="shared" si="48"/>
        <v>0.5</v>
      </c>
      <c r="I147" s="444" t="e">
        <f t="shared" si="48"/>
        <v>#DIV/0!</v>
      </c>
      <c r="J147" s="345">
        <f t="shared" si="48"/>
        <v>0.5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5.75</v>
      </c>
      <c r="T147" s="444">
        <f t="shared" si="48"/>
        <v>-0.09523809523809523</v>
      </c>
      <c r="U147" s="345">
        <f t="shared" si="48"/>
        <v>0</v>
      </c>
      <c r="V147" s="345">
        <f t="shared" si="48"/>
        <v>0</v>
      </c>
      <c r="W147" s="345">
        <f t="shared" si="48"/>
        <v>0</v>
      </c>
      <c r="X147" s="444">
        <f t="shared" si="48"/>
        <v>0</v>
      </c>
      <c r="Y147" s="446">
        <f t="shared" si="42"/>
        <v>-0.09523809523809523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615.7900000000001</v>
      </c>
      <c r="H148" s="351">
        <f>SUM(H139:H147)</f>
        <v>87.98999999999998</v>
      </c>
      <c r="I148" s="189">
        <f>G148/F148</f>
        <v>1.166710875331565</v>
      </c>
      <c r="J148" s="351">
        <f>G148-E148</f>
        <v>-688.3099999999998</v>
      </c>
      <c r="K148" s="441">
        <f>G148/E148</f>
        <v>0.47219538378958675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-59.91</v>
      </c>
      <c r="T148" s="189">
        <f>G148/R148</f>
        <v>0.9113363918898921</v>
      </c>
      <c r="U148" s="351">
        <f>SUM(U139:U147)</f>
        <v>108.4</v>
      </c>
      <c r="V148" s="351">
        <f>SUM(V139:V147)</f>
        <v>77.46999999999997</v>
      </c>
      <c r="W148" s="351">
        <f>SUM(W139:W147)</f>
        <v>-30.93000000000002</v>
      </c>
      <c r="X148" s="189">
        <f>V148/U148</f>
        <v>0.7146678966789665</v>
      </c>
      <c r="Y148" s="189">
        <f t="shared" si="42"/>
        <v>-0.1417669561405358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432.35</v>
      </c>
      <c r="H151" s="323">
        <f t="shared" si="49"/>
        <v>-65.64999999999998</v>
      </c>
      <c r="I151" s="357">
        <f t="shared" si="49"/>
        <v>0.8681726907630523</v>
      </c>
      <c r="J151" s="323">
        <f t="shared" si="49"/>
        <v>-851.65</v>
      </c>
      <c r="K151" s="357">
        <f t="shared" si="49"/>
        <v>0.33672118380062305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-72.77999999999997</v>
      </c>
      <c r="T151" s="357">
        <f t="shared" si="49"/>
        <v>0.85591827846297</v>
      </c>
      <c r="U151" s="323">
        <f t="shared" si="49"/>
        <v>114</v>
      </c>
      <c r="V151" s="323">
        <f t="shared" si="49"/>
        <v>55.960000000000036</v>
      </c>
      <c r="W151" s="323">
        <f t="shared" si="49"/>
        <v>-58.039999999999964</v>
      </c>
      <c r="X151" s="357">
        <f t="shared" si="49"/>
        <v>0.49087719298245647</v>
      </c>
      <c r="Y151" s="446">
        <f t="shared" si="42"/>
        <v>-0.2095181023724515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21260</v>
      </c>
      <c r="F153" s="360">
        <f t="shared" si="51"/>
        <v>9290</v>
      </c>
      <c r="G153" s="360">
        <f t="shared" si="51"/>
        <v>9471.95</v>
      </c>
      <c r="H153" s="360">
        <f t="shared" si="51"/>
        <v>181.95000000000073</v>
      </c>
      <c r="I153" s="362">
        <f t="shared" si="51"/>
        <v>1.0195855758880517</v>
      </c>
      <c r="J153" s="360">
        <f t="shared" si="51"/>
        <v>-11788.05</v>
      </c>
      <c r="K153" s="362">
        <f t="shared" si="51"/>
        <v>0.44552916274694265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1149.8600000000006</v>
      </c>
      <c r="Q153" s="362">
        <f t="shared" si="51"/>
        <v>1.0571781200926498</v>
      </c>
      <c r="R153" s="360">
        <f t="shared" si="51"/>
        <v>6250.27</v>
      </c>
      <c r="S153" s="360">
        <f t="shared" si="51"/>
        <v>3221.6800000000003</v>
      </c>
      <c r="T153" s="362">
        <f t="shared" si="51"/>
        <v>1.515446532709787</v>
      </c>
      <c r="U153" s="360">
        <f t="shared" si="51"/>
        <v>1800</v>
      </c>
      <c r="V153" s="360">
        <f t="shared" si="51"/>
        <v>1179.4900000000016</v>
      </c>
      <c r="W153" s="360">
        <f t="shared" si="51"/>
        <v>-620.5099999999984</v>
      </c>
      <c r="X153" s="362">
        <f t="shared" si="51"/>
        <v>0.6552722222222231</v>
      </c>
      <c r="Y153" s="446">
        <f t="shared" si="42"/>
        <v>0.45826841261713724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309.04</v>
      </c>
      <c r="H154" s="360">
        <f t="shared" si="52"/>
        <v>-3.9599999999999795</v>
      </c>
      <c r="I154" s="362">
        <f t="shared" si="52"/>
        <v>0.9873482428115017</v>
      </c>
      <c r="J154" s="360">
        <f t="shared" si="52"/>
        <v>-457.96</v>
      </c>
      <c r="K154" s="362">
        <f t="shared" si="52"/>
        <v>0.40292046936114734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92.69000000000003</v>
      </c>
      <c r="T154" s="362">
        <f t="shared" si="52"/>
        <v>1.4284261613126878</v>
      </c>
      <c r="U154" s="360">
        <f t="shared" si="52"/>
        <v>64</v>
      </c>
      <c r="V154" s="360">
        <f t="shared" si="52"/>
        <v>36.19</v>
      </c>
      <c r="W154" s="360">
        <f t="shared" si="52"/>
        <v>-27.810000000000002</v>
      </c>
      <c r="X154" s="362">
        <f t="shared" si="52"/>
        <v>0.56546875</v>
      </c>
      <c r="Y154" s="446">
        <f t="shared" si="42"/>
        <v>0.34820532868354004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13.06</v>
      </c>
      <c r="H155" s="360">
        <f t="shared" si="53"/>
        <v>-2.9399999999999995</v>
      </c>
      <c r="I155" s="362">
        <f t="shared" si="53"/>
        <v>0.81625</v>
      </c>
      <c r="J155" s="360">
        <f t="shared" si="53"/>
        <v>-30.939999999999998</v>
      </c>
      <c r="K155" s="362">
        <f t="shared" si="53"/>
        <v>0.2968181818181818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0.7400000000000002</v>
      </c>
      <c r="T155" s="362">
        <f t="shared" si="53"/>
        <v>1.0600649350649352</v>
      </c>
      <c r="U155" s="360">
        <f t="shared" si="53"/>
        <v>4</v>
      </c>
      <c r="V155" s="360">
        <f t="shared" si="53"/>
        <v>0</v>
      </c>
      <c r="W155" s="360">
        <f t="shared" si="53"/>
        <v>-4</v>
      </c>
      <c r="X155" s="362">
        <f t="shared" si="53"/>
        <v>0</v>
      </c>
      <c r="Y155" s="446">
        <f t="shared" si="42"/>
        <v>-0.0017111267111267203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23355</v>
      </c>
      <c r="F156" s="351">
        <f t="shared" si="54"/>
        <v>10117</v>
      </c>
      <c r="G156" s="351">
        <f t="shared" si="54"/>
        <v>10226.400000000001</v>
      </c>
      <c r="H156" s="351">
        <f t="shared" si="54"/>
        <v>109.40000000000077</v>
      </c>
      <c r="I156" s="189">
        <f>G156/F156</f>
        <v>1.0108134822575865</v>
      </c>
      <c r="J156" s="351">
        <f t="shared" si="54"/>
        <v>-13128.599999999999</v>
      </c>
      <c r="K156" s="189">
        <f>G156/E156</f>
        <v>0.43786769428387934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1264.8600000000006</v>
      </c>
      <c r="Q156" s="189">
        <f>E156/O156</f>
        <v>1.0572590304995804</v>
      </c>
      <c r="R156" s="351">
        <f t="shared" si="54"/>
        <v>6984.070000000001</v>
      </c>
      <c r="S156" s="351">
        <f t="shared" si="54"/>
        <v>3242.3300000000004</v>
      </c>
      <c r="T156" s="189">
        <f>G156/R156</f>
        <v>1.4642464923747902</v>
      </c>
      <c r="U156" s="351">
        <f t="shared" si="54"/>
        <v>1982</v>
      </c>
      <c r="V156" s="351">
        <f t="shared" si="54"/>
        <v>1271.6400000000017</v>
      </c>
      <c r="W156" s="351">
        <f t="shared" si="54"/>
        <v>-710.3599999999983</v>
      </c>
      <c r="X156" s="189">
        <f>V156/U156</f>
        <v>0.6415943491422814</v>
      </c>
      <c r="Y156" s="189">
        <f t="shared" si="42"/>
        <v>0.40698746187520984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2582.23</v>
      </c>
      <c r="H160" s="348">
        <f t="shared" si="55"/>
        <v>-706.4200000000001</v>
      </c>
      <c r="I160" s="347">
        <f t="shared" si="55"/>
        <v>0.7851945327109908</v>
      </c>
      <c r="J160" s="348">
        <f t="shared" si="55"/>
        <v>-5587.77</v>
      </c>
      <c r="K160" s="347">
        <f t="shared" si="55"/>
        <v>0.316062423500612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-1454.9099999999999</v>
      </c>
      <c r="T160" s="347">
        <f t="shared" si="55"/>
        <v>0.6396186409190665</v>
      </c>
      <c r="U160" s="348">
        <f t="shared" si="55"/>
        <v>680</v>
      </c>
      <c r="V160" s="348">
        <f t="shared" si="55"/>
        <v>548.2</v>
      </c>
      <c r="W160" s="348">
        <f t="shared" si="55"/>
        <v>-131.79999999999995</v>
      </c>
      <c r="X160" s="347">
        <f t="shared" si="55"/>
        <v>0.8061764705882354</v>
      </c>
      <c r="Y160" s="189">
        <f t="shared" si="42"/>
        <v>-0.3706547388101753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2582.23</v>
      </c>
      <c r="H162" s="351">
        <f t="shared" si="57"/>
        <v>-726.4200000000001</v>
      </c>
      <c r="I162" s="189">
        <f>G162/F162</f>
        <v>0.7804482190621552</v>
      </c>
      <c r="J162" s="351">
        <f t="shared" si="57"/>
        <v>-5762.17</v>
      </c>
      <c r="K162" s="189">
        <f>G162/E162</f>
        <v>0.3094566415799818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-1509.55</v>
      </c>
      <c r="T162" s="189">
        <f>G162/R162</f>
        <v>0.6310774284052417</v>
      </c>
      <c r="U162" s="351">
        <f t="shared" si="57"/>
        <v>680</v>
      </c>
      <c r="V162" s="351">
        <f t="shared" si="57"/>
        <v>548.2</v>
      </c>
      <c r="W162" s="351">
        <f t="shared" si="57"/>
        <v>-131.79999999999995</v>
      </c>
      <c r="X162" s="189">
        <f>V162/U162</f>
        <v>0.8061764705882354</v>
      </c>
      <c r="Y162" s="189">
        <f t="shared" si="42"/>
        <v>-0.38293382434414747</v>
      </c>
    </row>
    <row r="163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231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7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K76" sqref="K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230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 t="e">
        <f>IF(W79&lt;0,ABS(W79/C103),0)</f>
        <v>#VALUE!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 t="str">
        <f t="shared" si="45"/>
        <v>ж</v>
      </c>
      <c r="W146" s="345" t="e">
        <f t="shared" si="45"/>
        <v>#VALUE!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231.2</v>
      </c>
      <c r="W147" s="35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72" sqref="B17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4">
      <selection activeCell="F12" sqref="F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30.75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'[1]ЧТКЕ'!$G$6/1000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2018-05-17T08:26:21Z</cp:lastPrinted>
  <dcterms:created xsi:type="dcterms:W3CDTF">2003-07-28T11:27:56Z</dcterms:created>
  <dcterms:modified xsi:type="dcterms:W3CDTF">2018-05-17T08:34:28Z</dcterms:modified>
  <cp:category/>
  <cp:version/>
  <cp:contentType/>
  <cp:contentStatus/>
</cp:coreProperties>
</file>